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3.xml" ContentType="application/vnd.openxmlformats-officedocument.drawingml.chartshapes+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2.xml" ContentType="application/vnd.openxmlformats-officedocument.drawing+xml"/>
  <Override PartName="/xl/charts/chart21.xml" ContentType="application/vnd.openxmlformats-officedocument.drawingml.chart+xml"/>
  <Override PartName="/xl/worksheets/sheet1.xml" ContentType="application/vnd.openxmlformats-officedocument.spreadsheetml.worksheet+xml"/>
  <Override PartName="/xl/worksheets/sheet2.xml" ContentType="application/vnd.openxmlformats-officedocument.spreadsheetml.worksheet+xml"/>
  <Override PartName="/xl/metadata.xml" ContentType="application/vnd.openxmlformats-officedocument.spreadsheetml.sheetMetadata+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Main\Project Files\EPA\Attributes\"/>
    </mc:Choice>
  </mc:AlternateContent>
  <xr:revisionPtr revIDLastSave="0" documentId="13_ncr:1_{20A47E95-5EDC-48A5-96F2-53D5A19B5374}" xr6:coauthVersionLast="47" xr6:coauthVersionMax="47" xr10:uidLastSave="{00000000-0000-0000-0000-000000000000}"/>
  <bookViews>
    <workbookView xWindow="-120" yWindow="-120" windowWidth="29040" windowHeight="15840" xr2:uid="{DED8B11F-9BA4-48E4-B055-8DD78E4A027D}"/>
  </bookViews>
  <sheets>
    <sheet name="Overview" sheetId="1" r:id="rId1"/>
    <sheet name="1. Scenario Design" sheetId="2" r:id="rId2"/>
    <sheet name="2. Dictionary" sheetId="3" r:id="rId3"/>
    <sheet name="3. Key Assumptions" sheetId="4" r:id="rId4"/>
    <sheet name="4. Attributes Table" sheetId="5" r:id="rId5"/>
    <sheet name="5. Attribute plots" sheetId="6" r:id="rId6"/>
    <sheet name="6. Single attribute plot" sheetId="7" r:id="rId7"/>
    <sheet name="lists" sheetId="8" r:id="rId8"/>
  </sheets>
  <definedNames>
    <definedName name="_xlnm._FilterDatabase" localSheetId="4" hidden="1">'4. Attributes Table'!$A$1:$Z$298</definedName>
    <definedName name="AttribTab">'4. Attributes Table'!$E$2:$Z$298</definedName>
    <definedName name="Attributes">lists!$K$2:$K$26</definedName>
    <definedName name="kWh_per_dge">lists!$S$3</definedName>
    <definedName name="kWh_per_gge">lists!$S$2</definedName>
    <definedName name="mpgde_per_mpgge">lists!$S$4</definedName>
    <definedName name="ptrains">lists!$E$2:$E$5</definedName>
    <definedName name="tech_cases">lists!$H$2:$H$3</definedName>
    <definedName name="ValAttributes">lists!$K$6:$K$26</definedName>
    <definedName name="veh_mods">lists!$B$2:$B$10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 i="8" l="1"/>
  <c r="K2" i="8" a="1"/>
  <c r="A32" i="6" s="1" a="1"/>
  <c r="A32" i="6" s="1"/>
  <c r="A14" i="7" a="1"/>
  <c r="A14" i="7" s="1"/>
  <c r="F13" i="7"/>
  <c r="E13" i="7"/>
  <c r="D13" i="7"/>
  <c r="C13" i="7"/>
  <c r="B13" i="7"/>
  <c r="A7" i="7" a="1"/>
  <c r="A7" i="7" s="1"/>
  <c r="H6" i="7"/>
  <c r="F4" i="7"/>
  <c r="B11" i="4" a="1"/>
  <c r="B11" i="4" s="1"/>
  <c r="A46" i="3" a="1"/>
  <c r="A46" i="3" s="1"/>
  <c r="A36" i="3" a="1"/>
  <c r="A36" i="3" s="1"/>
  <c r="A31" i="3" a="1"/>
  <c r="A31" i="3" s="1"/>
  <c r="K2" i="8" l="1"/>
  <c r="A7" i="6" a="1"/>
  <c r="A7" i="6" s="1"/>
  <c r="B6" i="6" l="1" a="1"/>
  <c r="F9" i="7" l="1" a="1"/>
  <c r="F9" i="7" s="1"/>
  <c r="C30" i="6" a="1"/>
  <c r="C30" i="6" s="1"/>
  <c r="C5" i="6" a="1"/>
  <c r="C5" i="6" s="1"/>
  <c r="F30" i="6" a="1"/>
  <c r="F30" i="6" s="1"/>
  <c r="F5" i="6" a="1"/>
  <c r="F5" i="6" s="1"/>
  <c r="E30" i="6" a="1"/>
  <c r="E30" i="6" s="1"/>
  <c r="E5" i="6" a="1"/>
  <c r="E5" i="6" s="1"/>
  <c r="D30" i="6" a="1"/>
  <c r="D30" i="6" s="1"/>
  <c r="D5" i="6" a="1"/>
  <c r="D5" i="6" s="1"/>
  <c r="E15" i="7" a="1"/>
  <c r="E15" i="7" s="1"/>
  <c r="E9" i="7" a="1"/>
  <c r="E9" i="7" s="1"/>
  <c r="D7" i="7" a="1"/>
  <c r="D7" i="7" s="1"/>
  <c r="E14" i="7" a="1"/>
  <c r="E14" i="7" s="1"/>
  <c r="C15" i="7" a="1"/>
  <c r="C15" i="7" s="1"/>
  <c r="E7" i="7" a="1"/>
  <c r="E7" i="7" s="1"/>
  <c r="D17" i="7" a="1"/>
  <c r="D17" i="7" s="1"/>
  <c r="C8" i="7" a="1"/>
  <c r="C8" i="7" s="1"/>
  <c r="E8" i="7" a="1"/>
  <c r="E8" i="7" s="1"/>
  <c r="D8" i="7" a="1"/>
  <c r="D8" i="7" s="1"/>
  <c r="F31" i="6"/>
  <c r="D31" i="6"/>
  <c r="B6" i="6"/>
  <c r="B31" i="6" s="1"/>
  <c r="E31" i="6"/>
  <c r="C31" i="6"/>
  <c r="E17" i="7" l="1" a="1"/>
  <c r="E17" i="7" s="1"/>
  <c r="C10" i="7" a="1"/>
  <c r="C10" i="7" s="1"/>
  <c r="F15" i="7" a="1"/>
  <c r="F15" i="7" s="1"/>
  <c r="C16" i="7" a="1"/>
  <c r="C16" i="7" s="1"/>
  <c r="C9" i="7" a="1"/>
  <c r="C9" i="7" s="1"/>
  <c r="D10" i="7" a="1"/>
  <c r="D10" i="7" s="1"/>
  <c r="E10" i="7" a="1"/>
  <c r="E10" i="7" s="1"/>
  <c r="F21" i="6" a="1"/>
  <c r="F21" i="6" s="1"/>
  <c r="F17" i="6" a="1"/>
  <c r="F17" i="6" s="1"/>
  <c r="F13" i="6" a="1"/>
  <c r="F13" i="6" s="1"/>
  <c r="F9" i="6" a="1"/>
  <c r="F9" i="6" s="1"/>
  <c r="F24" i="6" a="1"/>
  <c r="F24" i="6" s="1"/>
  <c r="F20" i="6" a="1"/>
  <c r="F20" i="6" s="1"/>
  <c r="F12" i="6" a="1"/>
  <c r="F12" i="6" s="1"/>
  <c r="F8" i="6" a="1"/>
  <c r="F8" i="6" s="1"/>
  <c r="F27" i="6" a="1"/>
  <c r="F27" i="6" s="1"/>
  <c r="F23" i="6" a="1"/>
  <c r="F23" i="6" s="1"/>
  <c r="F19" i="6" a="1"/>
  <c r="F19" i="6" s="1"/>
  <c r="F15" i="6" a="1"/>
  <c r="F15" i="6" s="1"/>
  <c r="F11" i="6" a="1"/>
  <c r="F11" i="6" s="1"/>
  <c r="F7" i="6" a="1"/>
  <c r="F7" i="6" s="1"/>
  <c r="F22" i="6" a="1"/>
  <c r="F22" i="6" s="1"/>
  <c r="F18" i="6" a="1"/>
  <c r="F18" i="6" s="1"/>
  <c r="F10" i="6" a="1"/>
  <c r="F10" i="6" s="1"/>
  <c r="F26" i="6" a="1"/>
  <c r="F26" i="6" s="1"/>
  <c r="F14" i="6" a="1"/>
  <c r="F14" i="6" s="1"/>
  <c r="B7" i="7" a="1"/>
  <c r="B7" i="7" s="1"/>
  <c r="B14" i="7" a="1"/>
  <c r="B14" i="7" s="1"/>
  <c r="B30" i="6" a="1"/>
  <c r="B30" i="6" s="1"/>
  <c r="F8" i="7" a="1"/>
  <c r="F8" i="7" s="1"/>
  <c r="F46" i="6" a="1"/>
  <c r="F46" i="6" s="1"/>
  <c r="F32" i="6" a="1"/>
  <c r="F32" i="6" s="1"/>
  <c r="F48" i="6" a="1"/>
  <c r="F48" i="6" s="1"/>
  <c r="F39" i="6" a="1"/>
  <c r="F39" i="6" s="1"/>
  <c r="F49" i="6" a="1"/>
  <c r="F49" i="6" s="1"/>
  <c r="F42" i="6" a="1"/>
  <c r="F42" i="6" s="1"/>
  <c r="F37" i="6" a="1"/>
  <c r="F37" i="6" s="1"/>
  <c r="F47" i="6" a="1"/>
  <c r="F47" i="6" s="1"/>
  <c r="F35" i="6" a="1"/>
  <c r="F35" i="6" s="1"/>
  <c r="F52" i="6" a="1"/>
  <c r="F52" i="6" s="1"/>
  <c r="F40" i="6" a="1"/>
  <c r="F40" i="6" s="1"/>
  <c r="F45" i="6" a="1"/>
  <c r="F45" i="6" s="1"/>
  <c r="F38" i="6" a="1"/>
  <c r="F38" i="6" s="1"/>
  <c r="F33" i="6" a="1"/>
  <c r="F33" i="6" s="1"/>
  <c r="F43" i="6" a="1"/>
  <c r="F43" i="6" s="1"/>
  <c r="F36" i="6" a="1"/>
  <c r="F36" i="6" s="1"/>
  <c r="F34" i="6" a="1"/>
  <c r="F34" i="6" s="1"/>
  <c r="F44" i="6" a="1"/>
  <c r="F44" i="6" s="1"/>
  <c r="F51" i="6" a="1"/>
  <c r="F51" i="6" s="1"/>
  <c r="D14" i="7" a="1"/>
  <c r="D14" i="7" s="1"/>
  <c r="F16" i="7" a="1"/>
  <c r="F16" i="7" s="1"/>
  <c r="D27" i="6" a="1"/>
  <c r="D27" i="6" s="1"/>
  <c r="D23" i="6" a="1"/>
  <c r="D23" i="6" s="1"/>
  <c r="D19" i="6" a="1"/>
  <c r="D19" i="6" s="1"/>
  <c r="D15" i="6" a="1"/>
  <c r="D15" i="6" s="1"/>
  <c r="D11" i="6" a="1"/>
  <c r="D11" i="6" s="1"/>
  <c r="D7" i="6" a="1"/>
  <c r="D7" i="6" s="1"/>
  <c r="D26" i="6" a="1"/>
  <c r="D26" i="6" s="1"/>
  <c r="D22" i="6" a="1"/>
  <c r="D22" i="6" s="1"/>
  <c r="D18" i="6" a="1"/>
  <c r="D18" i="6" s="1"/>
  <c r="D14" i="6" a="1"/>
  <c r="D14" i="6" s="1"/>
  <c r="D10" i="6" a="1"/>
  <c r="D10" i="6" s="1"/>
  <c r="D21" i="6" a="1"/>
  <c r="D21" i="6" s="1"/>
  <c r="D17" i="6" a="1"/>
  <c r="D17" i="6" s="1"/>
  <c r="D13" i="6" a="1"/>
  <c r="D13" i="6" s="1"/>
  <c r="D9" i="6" a="1"/>
  <c r="D9" i="6" s="1"/>
  <c r="D24" i="6" a="1"/>
  <c r="D24" i="6" s="1"/>
  <c r="D12" i="6" a="1"/>
  <c r="D12" i="6" s="1"/>
  <c r="D8" i="6" a="1"/>
  <c r="D8" i="6" s="1"/>
  <c r="D20" i="6" a="1"/>
  <c r="D20" i="6" s="1"/>
  <c r="C24" i="6" a="1"/>
  <c r="C24" i="6" s="1"/>
  <c r="C20" i="6" a="1"/>
  <c r="C20" i="6" s="1"/>
  <c r="C12" i="6" a="1"/>
  <c r="C12" i="6" s="1"/>
  <c r="C8" i="6" a="1"/>
  <c r="C8" i="6" s="1"/>
  <c r="C27" i="6" a="1"/>
  <c r="C27" i="6" s="1"/>
  <c r="C23" i="6" a="1"/>
  <c r="C23" i="6" s="1"/>
  <c r="C19" i="6" a="1"/>
  <c r="C19" i="6" s="1"/>
  <c r="C15" i="6" a="1"/>
  <c r="C15" i="6" s="1"/>
  <c r="C11" i="6" a="1"/>
  <c r="C11" i="6" s="1"/>
  <c r="C7" i="6" a="1"/>
  <c r="C7" i="6" s="1"/>
  <c r="C26" i="6" a="1"/>
  <c r="C26" i="6" s="1"/>
  <c r="C22" i="6" a="1"/>
  <c r="C22" i="6" s="1"/>
  <c r="C18" i="6" a="1"/>
  <c r="C18" i="6" s="1"/>
  <c r="C14" i="6" a="1"/>
  <c r="C14" i="6" s="1"/>
  <c r="C10" i="6" a="1"/>
  <c r="C10" i="6" s="1"/>
  <c r="C13" i="6" a="1"/>
  <c r="C13" i="6" s="1"/>
  <c r="C25" i="6" a="1"/>
  <c r="C25" i="6" s="1"/>
  <c r="C21" i="6" a="1"/>
  <c r="C21" i="6" s="1"/>
  <c r="C17" i="6" a="1"/>
  <c r="C17" i="6" s="1"/>
  <c r="C9" i="6" a="1"/>
  <c r="C9" i="6" s="1"/>
  <c r="E16" i="7" a="1"/>
  <c r="E16" i="7" s="1"/>
  <c r="D15" i="7" a="1"/>
  <c r="D15" i="7" s="1"/>
  <c r="F17" i="7" a="1"/>
  <c r="F17" i="7" s="1"/>
  <c r="D49" i="6" a="1"/>
  <c r="D49" i="6" s="1"/>
  <c r="D40" i="6" a="1"/>
  <c r="D40" i="6" s="1"/>
  <c r="D35" i="6" a="1"/>
  <c r="D35" i="6" s="1"/>
  <c r="D51" i="6" a="1"/>
  <c r="D51" i="6" s="1"/>
  <c r="D42" i="6" a="1"/>
  <c r="D42" i="6" s="1"/>
  <c r="D33" i="6" a="1"/>
  <c r="D33" i="6" s="1"/>
  <c r="D46" i="6" a="1"/>
  <c r="D46" i="6" s="1"/>
  <c r="D34" i="6" a="1"/>
  <c r="D34" i="6" s="1"/>
  <c r="D44" i="6" a="1"/>
  <c r="D44" i="6" s="1"/>
  <c r="D39" i="6" a="1"/>
  <c r="D39" i="6" s="1"/>
  <c r="D32" i="6" a="1"/>
  <c r="D32" i="6" s="1"/>
  <c r="D37" i="6" a="1"/>
  <c r="D37" i="6" s="1"/>
  <c r="D52" i="6" a="1"/>
  <c r="D52" i="6" s="1"/>
  <c r="D47" i="6" a="1"/>
  <c r="D47" i="6" s="1"/>
  <c r="D45" i="6" a="1"/>
  <c r="D45" i="6" s="1"/>
  <c r="D36" i="6" a="1"/>
  <c r="D36" i="6" s="1"/>
  <c r="D48" i="6" a="1"/>
  <c r="D48" i="6" s="1"/>
  <c r="D43" i="6" a="1"/>
  <c r="D43" i="6" s="1"/>
  <c r="D38" i="6" a="1"/>
  <c r="D38" i="6" s="1"/>
  <c r="C48" i="6" a="1"/>
  <c r="C48" i="6" s="1"/>
  <c r="C39" i="6" a="1"/>
  <c r="C39" i="6" s="1"/>
  <c r="C46" i="6" a="1"/>
  <c r="C46" i="6" s="1"/>
  <c r="C37" i="6" a="1"/>
  <c r="C37" i="6" s="1"/>
  <c r="C32" i="6" a="1"/>
  <c r="C32" i="6" s="1"/>
  <c r="C36" i="6" a="1"/>
  <c r="C36" i="6" s="1"/>
  <c r="C51" i="6" a="1"/>
  <c r="C51" i="6" s="1"/>
  <c r="C34" i="6" a="1"/>
  <c r="C34" i="6" s="1"/>
  <c r="C49" i="6" a="1"/>
  <c r="C49" i="6" s="1"/>
  <c r="C44" i="6" a="1"/>
  <c r="C44" i="6" s="1"/>
  <c r="C42" i="6" a="1"/>
  <c r="C42" i="6" s="1"/>
  <c r="C47" i="6" a="1"/>
  <c r="C47" i="6" s="1"/>
  <c r="C35" i="6" a="1"/>
  <c r="C35" i="6" s="1"/>
  <c r="C45" i="6" a="1"/>
  <c r="C45" i="6" s="1"/>
  <c r="C40" i="6" a="1"/>
  <c r="C40" i="6" s="1"/>
  <c r="C52" i="6" a="1"/>
  <c r="C52" i="6" s="1"/>
  <c r="C43" i="6" a="1"/>
  <c r="C43" i="6" s="1"/>
  <c r="C38" i="6" a="1"/>
  <c r="C38" i="6" s="1"/>
  <c r="C33" i="6" a="1"/>
  <c r="C33" i="6" s="1"/>
  <c r="D16" i="7" a="1"/>
  <c r="D16" i="7" s="1"/>
  <c r="F10" i="7" a="1"/>
  <c r="F10" i="7" s="1"/>
  <c r="D25" i="6" a="1"/>
  <c r="D25" i="6" s="1"/>
  <c r="C50" i="6" a="1"/>
  <c r="C50" i="6" s="1"/>
  <c r="D50" i="6" a="1"/>
  <c r="D50" i="6" s="1"/>
  <c r="B5" i="6" a="1"/>
  <c r="B5" i="6" s="1"/>
  <c r="C7" i="7" a="1"/>
  <c r="C7" i="7" s="1"/>
  <c r="D9" i="7" a="1"/>
  <c r="D9" i="7" s="1"/>
  <c r="F14" i="7" a="1"/>
  <c r="F14" i="7" s="1"/>
  <c r="E26" i="6" a="1"/>
  <c r="E26" i="6" s="1"/>
  <c r="E22" i="6" a="1"/>
  <c r="E22" i="6" s="1"/>
  <c r="E18" i="6" a="1"/>
  <c r="E18" i="6" s="1"/>
  <c r="E14" i="6" a="1"/>
  <c r="E14" i="6" s="1"/>
  <c r="E10" i="6" a="1"/>
  <c r="E10" i="6" s="1"/>
  <c r="E25" i="6" a="1"/>
  <c r="E25" i="6" s="1"/>
  <c r="E21" i="6" a="1"/>
  <c r="E21" i="6" s="1"/>
  <c r="E17" i="6" a="1"/>
  <c r="E17" i="6" s="1"/>
  <c r="E13" i="6" a="1"/>
  <c r="E13" i="6" s="1"/>
  <c r="E9" i="6" a="1"/>
  <c r="E9" i="6" s="1"/>
  <c r="E24" i="6" a="1"/>
  <c r="E24" i="6" s="1"/>
  <c r="E20" i="6" a="1"/>
  <c r="E20" i="6" s="1"/>
  <c r="E12" i="6" a="1"/>
  <c r="E12" i="6" s="1"/>
  <c r="E8" i="6" a="1"/>
  <c r="E8" i="6" s="1"/>
  <c r="E19" i="6" a="1"/>
  <c r="E19" i="6" s="1"/>
  <c r="E23" i="6" a="1"/>
  <c r="E23" i="6" s="1"/>
  <c r="E11" i="6" a="1"/>
  <c r="E11" i="6" s="1"/>
  <c r="E15" i="6" a="1"/>
  <c r="E15" i="6" s="1"/>
  <c r="E7" i="6" a="1"/>
  <c r="E7" i="6" s="1"/>
  <c r="E27" i="6" a="1"/>
  <c r="E27" i="6" s="1"/>
  <c r="F25" i="6" a="1"/>
  <c r="F25" i="6" s="1"/>
  <c r="F50" i="6" a="1"/>
  <c r="F50" i="6" s="1"/>
  <c r="F7" i="7" a="1"/>
  <c r="F7" i="7" s="1"/>
  <c r="E45" i="6" a="1"/>
  <c r="E45" i="6" s="1"/>
  <c r="E36" i="6" a="1"/>
  <c r="E36" i="6" s="1"/>
  <c r="E52" i="6" a="1"/>
  <c r="E52" i="6" s="1"/>
  <c r="E43" i="6" a="1"/>
  <c r="E43" i="6" s="1"/>
  <c r="E38" i="6" a="1"/>
  <c r="E38" i="6" s="1"/>
  <c r="E44" i="6" a="1"/>
  <c r="E44" i="6" s="1"/>
  <c r="E32" i="6" a="1"/>
  <c r="E32" i="6" s="1"/>
  <c r="E49" i="6" a="1"/>
  <c r="E49" i="6" s="1"/>
  <c r="E37" i="6" a="1"/>
  <c r="E37" i="6" s="1"/>
  <c r="E47" i="6" a="1"/>
  <c r="E47" i="6" s="1"/>
  <c r="E42" i="6" a="1"/>
  <c r="E42" i="6" s="1"/>
  <c r="E35" i="6" a="1"/>
  <c r="E35" i="6" s="1"/>
  <c r="E40" i="6" a="1"/>
  <c r="E40" i="6" s="1"/>
  <c r="E50" i="6" a="1"/>
  <c r="E50" i="6" s="1"/>
  <c r="E33" i="6" a="1"/>
  <c r="E33" i="6" s="1"/>
  <c r="E46" i="6" a="1"/>
  <c r="E46" i="6" s="1"/>
  <c r="E39" i="6" a="1"/>
  <c r="E39" i="6" s="1"/>
  <c r="E34" i="6" a="1"/>
  <c r="E34" i="6" s="1"/>
  <c r="E51" i="6" a="1"/>
  <c r="E51" i="6" s="1"/>
  <c r="E48" i="6" a="1"/>
  <c r="E48" i="6" s="1"/>
  <c r="C14" i="7" a="1"/>
  <c r="C14" i="7" s="1"/>
  <c r="C17" i="7" a="1"/>
  <c r="C17" i="7" s="1"/>
  <c r="B52" i="6" l="1" a="1"/>
  <c r="B52" i="6" s="1"/>
  <c r="B43" i="6" a="1"/>
  <c r="B43" i="6" s="1"/>
  <c r="B34" i="6" a="1"/>
  <c r="B34" i="6" s="1"/>
  <c r="B50" i="6" a="1"/>
  <c r="B50" i="6" s="1"/>
  <c r="B45" i="6" a="1"/>
  <c r="B45" i="6" s="1"/>
  <c r="B36" i="6" a="1"/>
  <c r="B36" i="6" s="1"/>
  <c r="B48" i="6" a="1"/>
  <c r="B48" i="6" s="1"/>
  <c r="B46" i="6" a="1"/>
  <c r="B46" i="6" s="1"/>
  <c r="B41" i="6" a="1"/>
  <c r="B41" i="6" s="1"/>
  <c r="B51" i="6" a="1"/>
  <c r="B51" i="6" s="1"/>
  <c r="B39" i="6" a="1"/>
  <c r="B39" i="6" s="1"/>
  <c r="B44" i="6" a="1"/>
  <c r="B44" i="6" s="1"/>
  <c r="B32" i="6" a="1"/>
  <c r="B32" i="6" s="1"/>
  <c r="B49" i="6" a="1"/>
  <c r="B49" i="6" s="1"/>
  <c r="B42" i="6" a="1"/>
  <c r="B42" i="6" s="1"/>
  <c r="B37" i="6" a="1"/>
  <c r="B37" i="6" s="1"/>
  <c r="B33" i="6" a="1"/>
  <c r="B33" i="6" s="1"/>
  <c r="B38" i="6" a="1"/>
  <c r="B38" i="6" s="1"/>
  <c r="B47" i="6" a="1"/>
  <c r="B47" i="6" s="1"/>
  <c r="B40" i="6" a="1"/>
  <c r="B40" i="6" s="1"/>
  <c r="B35" i="6" a="1"/>
  <c r="B35" i="6" s="1"/>
  <c r="B25" i="6" a="1"/>
  <c r="B25" i="6" s="1"/>
  <c r="B21" i="6" a="1"/>
  <c r="B21" i="6" s="1"/>
  <c r="B17" i="6" a="1"/>
  <c r="B17" i="6" s="1"/>
  <c r="B13" i="6" a="1"/>
  <c r="B13" i="6" s="1"/>
  <c r="B9" i="6" a="1"/>
  <c r="B9" i="6" s="1"/>
  <c r="B24" i="6" a="1"/>
  <c r="B24" i="6" s="1"/>
  <c r="B20" i="6" a="1"/>
  <c r="B20" i="6" s="1"/>
  <c r="B16" i="6" a="1"/>
  <c r="B16" i="6" s="1"/>
  <c r="B12" i="6" a="1"/>
  <c r="B12" i="6" s="1"/>
  <c r="B8" i="6" a="1"/>
  <c r="B8" i="6" s="1"/>
  <c r="B27" i="6" a="1"/>
  <c r="B27" i="6" s="1"/>
  <c r="B23" i="6" a="1"/>
  <c r="B23" i="6" s="1"/>
  <c r="B19" i="6" a="1"/>
  <c r="B19" i="6" s="1"/>
  <c r="B15" i="6" a="1"/>
  <c r="B15" i="6" s="1"/>
  <c r="B11" i="6" a="1"/>
  <c r="B11" i="6" s="1"/>
  <c r="B7" i="6" a="1"/>
  <c r="B7" i="6" s="1"/>
  <c r="B10" i="6" a="1"/>
  <c r="B10" i="6" s="1"/>
  <c r="B26" i="6" a="1"/>
  <c r="B26" i="6" s="1"/>
  <c r="B18" i="6" a="1"/>
  <c r="B18" i="6" s="1"/>
  <c r="B22" i="6" a="1"/>
  <c r="B22" i="6" s="1"/>
  <c r="B14" i="6" a="1"/>
  <c r="B14" i="6" s="1"/>
  <c r="F16" i="6" l="1" a="1"/>
  <c r="F16" i="6" s="1"/>
  <c r="D41" i="6" a="1"/>
  <c r="D41" i="6" s="1"/>
  <c r="E41" i="6" a="1"/>
  <c r="E41" i="6" s="1"/>
  <c r="F41" i="6" a="1"/>
  <c r="F41" i="6" s="1"/>
  <c r="E16" i="6" a="1"/>
  <c r="E16" i="6" s="1"/>
  <c r="C41" i="6" a="1"/>
  <c r="C41" i="6" s="1"/>
  <c r="C16" i="6" a="1"/>
  <c r="C16" i="6" s="1"/>
  <c r="D16" i="6" a="1"/>
  <c r="D16"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<sst xmlns="http://schemas.openxmlformats.org/spreadsheetml/2006/main" count="3235" uniqueCount="190">
  <si>
    <t>Introduction</t>
  </si>
  <si>
    <t>This workbook provides medium- and heavy-duty vehicle attributes generated by the T3CO model using input technology progress and cost assumptions under two scenarios: business as usual (BAU) and high technology progress. Along with fuel prices and operational assumptions (e.g. annual VMT), T3CO finds technology packages for each powertrain type that minimize cost of ownership, balancing up front purchase costs with future fuel cost savings. This analysis selected engine efficiency, light-weighting, aerodynamic drag coefficient, energy storage, and peak fuel converter or electric motor power within specified range, acceleration, and grade constraints. Consistent with the TRUCK adoption model's payback requirements, a 4-year horizon is used for the calculations in these scenarios. Additional assumptions are documented on the "Key Assumptions" sheet in this workbook.</t>
  </si>
  <si>
    <t>Contents:</t>
  </si>
  <si>
    <t>Basic Setting and Assumptions</t>
  </si>
  <si>
    <t>Scenario Design</t>
  </si>
  <si>
    <t>Dictionary</t>
  </si>
  <si>
    <t>Key Assumptions</t>
  </si>
  <si>
    <t>Vehicle Attributes</t>
  </si>
  <si>
    <t>Attributes Table, all scenarios</t>
  </si>
  <si>
    <t>Attribute Plots by Vehicle Type and Powertrain - Scenario Comparison, All Attributes</t>
  </si>
  <si>
    <t>Attribute Plot by Vehicle Type - Powertrain Comparison, Selected Attribute</t>
  </si>
  <si>
    <t>Scenarios</t>
  </si>
  <si>
    <t>Conservative trajectory</t>
  </si>
  <si>
    <t>Aggressive trajectory</t>
  </si>
  <si>
    <t>|&lt;---------------------------------------------------</t>
  </si>
  <si>
    <t>-----------------------------------------------&gt;|</t>
  </si>
  <si>
    <t>Tech Progress:</t>
  </si>
  <si>
    <t>BAU</t>
  </si>
  <si>
    <t>high</t>
  </si>
  <si>
    <t>Vehicle Incentives:</t>
  </si>
  <si>
    <t>Consistent with IRA, expires 2032</t>
  </si>
  <si>
    <t>Diesel Price ($/gallon)</t>
  </si>
  <si>
    <t>Hydrogen Price ($/kg)</t>
  </si>
  <si>
    <t>Electricity Price to MDHD ($/kWh)</t>
  </si>
  <si>
    <t>Source:</t>
  </si>
  <si>
    <t>AEO 2022 Reference Case</t>
  </si>
  <si>
    <t>BAU Assumptions</t>
  </si>
  <si>
    <t>2x AEO 2022 Reference Case*</t>
  </si>
  <si>
    <t>AEO 2022 High Oil Price Case</t>
  </si>
  <si>
    <t>High Tech Progress Assumptions</t>
  </si>
  <si>
    <t>na</t>
  </si>
  <si>
    <t>All fuel prices in 2021$</t>
  </si>
  <si>
    <t>Other detailed assumptions could be found in the published report:</t>
  </si>
  <si>
    <t>Brooker, et al, 2021. Vehicle Technologies and Hydrogen and Fuel Cell Technologies Research and Development Programs Benefits Assessment Report for 2020.</t>
  </si>
  <si>
    <t>* The 2x electricity price in the conservative trajectory assumes ingrastructure costs and demand charges are included in the price of electricity charged to MDHD customers. These prices are consistent with Bennett et al., 2022.</t>
  </si>
  <si>
    <t xml:space="preserve">see: </t>
  </si>
  <si>
    <t>https://www.nrel.gov/docs/fy23osti/82092.pdf</t>
  </si>
  <si>
    <t>Variable</t>
  </si>
  <si>
    <t>Units</t>
  </si>
  <si>
    <t>Notes</t>
  </si>
  <si>
    <t>Powertrain</t>
  </si>
  <si>
    <t>NA</t>
  </si>
  <si>
    <t>Type</t>
  </si>
  <si>
    <t>Model Year</t>
  </si>
  <si>
    <t>Tech Case</t>
  </si>
  <si>
    <t>Acceleration Time (s 0-60 mph)</t>
  </si>
  <si>
    <t>seconds</t>
  </si>
  <si>
    <t>Total Battery Energy (kWh)</t>
  </si>
  <si>
    <t>kWh</t>
  </si>
  <si>
    <t>Useable battery energy may be lower</t>
  </si>
  <si>
    <t>Motor Max Power (kW)</t>
  </si>
  <si>
    <t>kW</t>
  </si>
  <si>
    <t>Peak continuous power</t>
  </si>
  <si>
    <t>CD Electric Consumption (kWh/mile)</t>
  </si>
  <si>
    <t>kWh/mile</t>
  </si>
  <si>
    <t>Charge depleting mode energy consumption, BEV and PHEV only</t>
  </si>
  <si>
    <t>Charge Sustaining FE (MPGDE)</t>
  </si>
  <si>
    <t>mpg diesel equivalent</t>
  </si>
  <si>
    <t>Charge sustaining mode energy consumption, PHEV only</t>
  </si>
  <si>
    <t>Distance Avg Fuel Economy (MPGDE)</t>
  </si>
  <si>
    <t>For PHEVs, distance averaged using utility factor</t>
  </si>
  <si>
    <t>Electric Range (mi)</t>
  </si>
  <si>
    <t>miles</t>
  </si>
  <si>
    <t>All electric range, BEV and PHEV only</t>
  </si>
  <si>
    <t>Fraction miles electric</t>
  </si>
  <si>
    <t>Utility factor, PHEV only, determined by vehicle electric range and average daily mileage</t>
  </si>
  <si>
    <t>Fuel Converter Power (kW)</t>
  </si>
  <si>
    <t>IC engine or fuel cell stack peak power</t>
  </si>
  <si>
    <t>Fuel Cost ($/mi)</t>
  </si>
  <si>
    <t>2021 $/mile</t>
  </si>
  <si>
    <t>Total lifetime discounted cost per mile</t>
  </si>
  <si>
    <t>Glider Cost</t>
  </si>
  <si>
    <t>2021 $</t>
  </si>
  <si>
    <t>Cost of vehicle less powertrain, including RPE markup</t>
  </si>
  <si>
    <t>Fuel Converter Cost</t>
  </si>
  <si>
    <t>IC engine or fuel cell stack cost, including RPE markup</t>
  </si>
  <si>
    <t>Fuel Storage Cost</t>
  </si>
  <si>
    <t>Tank or battery cost, including RPE markup</t>
  </si>
  <si>
    <t>Motor and PE Cost</t>
  </si>
  <si>
    <t>Electric motor and power electronics cost, including RPE markup</t>
  </si>
  <si>
    <t>On-Board Charger Cost</t>
  </si>
  <si>
    <t>Includes RPE markup</t>
  </si>
  <si>
    <t>Battery Cost</t>
  </si>
  <si>
    <t>Total battery cost, including RPE markup</t>
  </si>
  <si>
    <t>MSRP</t>
  </si>
  <si>
    <t>Total suggested retail price</t>
  </si>
  <si>
    <t>Empty Mass (kg)</t>
  </si>
  <si>
    <t>kg</t>
  </si>
  <si>
    <t>Cargo Mass (kg)</t>
  </si>
  <si>
    <t>Cargo mass used in simulation to determine fuel consumption and range</t>
  </si>
  <si>
    <t>Cargo Capacity (kg)</t>
  </si>
  <si>
    <t>Total allowable cargo mass, GVWR less empty mass plus advanced vehicle allowance</t>
  </si>
  <si>
    <t>Total Range (mi)</t>
  </si>
  <si>
    <t>Total vehicle range based on distance average fuel economy</t>
  </si>
  <si>
    <t>Vehicle and Scenario Definitions</t>
  </si>
  <si>
    <t>Powertrains</t>
  </si>
  <si>
    <t>diesel compression ignition internal combustion</t>
  </si>
  <si>
    <t>battery electric</t>
  </si>
  <si>
    <t>hybrid diesel-electric</t>
  </si>
  <si>
    <t>fuel cell</t>
  </si>
  <si>
    <t>Vehicle Types</t>
  </si>
  <si>
    <t>medium duty delivery truck</t>
  </si>
  <si>
    <t>heavy duty delivery truck</t>
  </si>
  <si>
    <t>day cab tractor</t>
  </si>
  <si>
    <t>sleeper cab tractor</t>
  </si>
  <si>
    <t>Table 1: General Assumptions</t>
  </si>
  <si>
    <t>Parameter</t>
  </si>
  <si>
    <t>value</t>
  </si>
  <si>
    <t>units</t>
  </si>
  <si>
    <t>notes</t>
  </si>
  <si>
    <t>TCO period</t>
  </si>
  <si>
    <t>years</t>
  </si>
  <si>
    <t>aligns with TRUCK adoption model payback requirement &lt; 4 years</t>
  </si>
  <si>
    <t>discount rate</t>
  </si>
  <si>
    <t>annual discount rate for net present value calculations</t>
  </si>
  <si>
    <t>RPE</t>
  </si>
  <si>
    <t>retail price equivalent factor to convert manufacturer cost to consumer cost / price</t>
  </si>
  <si>
    <t>Vehicle incentives</t>
  </si>
  <si>
    <t>30% of MSRP</t>
  </si>
  <si>
    <t>tax credit; applies to BEVs and FCEVs; capped at the lesser of $40,000 or the difference in price relative to the comparable diesel vehicle</t>
  </si>
  <si>
    <t>Table 2: Annual VMT Schedules and Range Requirements (BEV and FCEV), miles</t>
  </si>
  <si>
    <t>Vehicle Type</t>
  </si>
  <si>
    <t>vintage</t>
  </si>
  <si>
    <t>Range Target</t>
  </si>
  <si>
    <t>na*</t>
  </si>
  <si>
    <t>* low and mid roof tractors were not optimized, but rather inherited attributes from the high roof optimized model</t>
  </si>
  <si>
    <t>Source: Analysis of 2002 Vehicle Inventory and Use Survey (VIUS), https://www.bts.gov/surveys/vius/historical-vius-data</t>
  </si>
  <si>
    <t>Table 3: Fuel Prices</t>
  </si>
  <si>
    <t>Fuel</t>
  </si>
  <si>
    <t>scenario</t>
  </si>
  <si>
    <t>source</t>
  </si>
  <si>
    <t>Diesel</t>
  </si>
  <si>
    <t>2021$/gal</t>
  </si>
  <si>
    <t>conservative</t>
  </si>
  <si>
    <t>used for all T3CO optimizations</t>
  </si>
  <si>
    <t>aggressive</t>
  </si>
  <si>
    <t>AEO 2022 High Oil Price</t>
  </si>
  <si>
    <t>Electricity</t>
  </si>
  <si>
    <t>2021$/kWh</t>
  </si>
  <si>
    <t>2x AEO 2022 Reference Case</t>
  </si>
  <si>
    <t>1x AEO 2022 High Oil Price</t>
  </si>
  <si>
    <t>Hydrogen</t>
  </si>
  <si>
    <t>2021$/kg</t>
  </si>
  <si>
    <t>BAU assumption</t>
  </si>
  <si>
    <t>used for T3CO BAU case optimizations</t>
  </si>
  <si>
    <t>high tech progress assumption</t>
  </si>
  <si>
    <t>used for T3CO high tech progress case optimizations</t>
  </si>
  <si>
    <t>Table 4: Electrification Component Manufacturing Costs (2021$)</t>
  </si>
  <si>
    <t>Component</t>
  </si>
  <si>
    <t>tech case</t>
  </si>
  <si>
    <t>BEV battery cost</t>
  </si>
  <si>
    <t>$/kWh</t>
  </si>
  <si>
    <t>HEV battery cost</t>
  </si>
  <si>
    <t>Motor cost, constant term</t>
  </si>
  <si>
    <t>$</t>
  </si>
  <si>
    <t>Motor cost, variable term</t>
  </si>
  <si>
    <t>$/kW</t>
  </si>
  <si>
    <t>Fuel cell cost</t>
  </si>
  <si>
    <t>H2 storage cost</t>
  </si>
  <si>
    <t>Scenario</t>
  </si>
  <si>
    <t>Incentive</t>
  </si>
  <si>
    <t>vehicle model</t>
  </si>
  <si>
    <t>Class 8 Sleeper cab high roof</t>
  </si>
  <si>
    <t>powertrain</t>
  </si>
  <si>
    <t>FCEV</t>
  </si>
  <si>
    <t>Conservative</t>
  </si>
  <si>
    <t>Attribute</t>
  </si>
  <si>
    <t>Aggressive</t>
  </si>
  <si>
    <t>Vehicle model:</t>
  </si>
  <si>
    <t>Attribute:</t>
  </si>
  <si>
    <t>vehicle models</t>
  </si>
  <si>
    <t>powertrains</t>
  </si>
  <si>
    <t>cases</t>
  </si>
  <si>
    <t>Constants</t>
  </si>
  <si>
    <t>Class 4 Box truck</t>
  </si>
  <si>
    <t>elec, kWh/gge</t>
  </si>
  <si>
    <t>Class 6 Box truck</t>
  </si>
  <si>
    <t>BEV</t>
  </si>
  <si>
    <t>elec, kWh/dge</t>
  </si>
  <si>
    <t>Class 8 Box truck</t>
  </si>
  <si>
    <t>HEV</t>
  </si>
  <si>
    <t>mpgde/mpgge</t>
  </si>
  <si>
    <t>Class 8 Day cab high roof</t>
  </si>
  <si>
    <t>Class 8 Day cab low roof</t>
  </si>
  <si>
    <t>Class 8 Day cab mid roof</t>
  </si>
  <si>
    <t>Class 8 Sleeper cab low roof</t>
  </si>
  <si>
    <t>Class 8 Sleeper cab mid roof</t>
  </si>
  <si>
    <t>business as usual (low) rate of technology progress, Reference oil price, high electricity price</t>
  </si>
  <si>
    <t>high rate of technology progress consistent with DOE goals and R&amp;D targets, high oil price, low electricity price</t>
  </si>
  <si>
    <t>Note: only the AEO Reference Case diesel price and 2x electricity price were used in all T3CO optimizations, including the aggressive trajectory. However, the Fuel Cost ($/mi) attribute reflects these scenario prices.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</si>
</sst>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quot;$&quot;#,##0.00"/>
    <numFmt numFmtId="165" formatCode="#,##0.0"/>
    <numFmt numFmtId="166" formatCode="0.000"/>
    <numFmt numFmtId="167" formatCode="&quot;$&quot;#,##0"/>
    <numFmt numFmtId="168" formatCode="0.0"/>
    <numFmt numFmtId="169" formatCode="&quot;$&quot;#,##0.000"/>
  </numFmts>
  <fonts count="20">
    <font>
      <sz val="10"/>
      <color theme="1"/>
      <name val="Calibri"/>
      <family val="2"/>
    </font>
    <font>
      <sz val="10"/>
      <color rgb="FFFF0000"/>
      <name val="Calibri"/>
      <family val="2"/>
    </font>
    <font>
      <b/>
      <sz val="10"/>
      <color theme="1"/>
      <name val="Calibri"/>
      <family val="2"/>
    </font>
    <font>
      <sz val="10"/>
      <color theme="0"/>
      <name val="Calibri"/>
      <family val="2"/>
    </font>
    <font>
      <u/>
      <sz val="10"/>
      <color theme="10"/>
      <name val="Calibri"/>
      <family val="2"/>
    </font>
    <font>
      <b/>
      <sz val="11"/>
      <color theme="0"/>
      <name val="Calibri"/>
      <family val="2"/>
      <scheme val="minor"/>
    </font>
    <font>
      <b/>
      <sz val="11"/>
      <color theme="1"/>
      <name val="Calibri"/>
      <family val="2"/>
      <scheme val="minor"/>
    </font>
    <font>
      <sz val="10"/>
      <color rgb="FF000000"/>
      <name val="Calibri"/>
      <family val="2"/>
      <scheme val="minor"/>
    </font>
    <font>
      <b/>
      <sz val="10"/>
      <color rgb="FF000000"/>
      <name val="Calibri"/>
      <family val="2"/>
      <scheme val="minor"/>
    </font>
    <font>
      <sz val="10"/>
      <color theme="1"/>
      <name val="Calibri"/>
      <family val="2"/>
      <scheme val="minor"/>
    </font>
    <font>
      <b/>
      <sz val="10"/>
      <color theme="1"/>
      <name val="Calibri"/>
      <family val="2"/>
      <scheme val="minor"/>
    </font>
    <font>
      <sz val="10"/>
      <color theme="1"/>
      <name val="Arial (Body)"/>
    </font>
    <font>
      <u/>
      <sz val="10"/>
      <color theme="1"/>
      <name val="Calibri"/>
      <family val="2"/>
      <scheme val="minor"/>
    </font>
    <font>
      <b/>
      <sz val="11"/>
      <color theme="0"/>
      <name val="Calibri"/>
      <family val="2"/>
    </font>
    <font>
      <b/>
      <i/>
      <sz val="10"/>
      <color theme="4" tint="-0.249977111117893"/>
      <name val="Calibri"/>
      <family val="2"/>
    </font>
    <font>
      <sz val="10"/>
      <color theme="2" tint="-9.9978637043366805E-2"/>
      <name val="Calibri"/>
      <family val="2"/>
    </font>
    <font>
      <sz val="10"/>
      <color theme="2"/>
      <name val="Calibri"/>
      <family val="2"/>
    </font>
    <font>
      <sz val="10"/>
      <color rgb="FFC00000"/>
      <name val="Calibri"/>
      <family val="2"/>
    </font>
    <font>
      <sz val="10"/>
      <name val="Calibri"/>
      <family val="2"/>
    </font>
    <font>
      <sz val="11"/>
      <color theme="0"/>
      <name val="Calibri"/>
      <family val="2"/>
    </font>
  </fonts>
  <fills count="5">
    <fill>
      <patternFill patternType="none"/>
    </fill>
    <fill>
      <patternFill patternType="gray125"/>
    </fill>
    <fill>
      <patternFill patternType="solid">
        <fgColor theme="5" tint="-0.499984740745262"/>
        <bgColor indexed="64"/>
      </patternFill>
    </fill>
    <fill>
      <patternFill patternType="solid">
        <fgColor rgb="FFC9DAF8"/>
        <bgColor rgb="FFC9DAF8"/>
      </patternFill>
    </fill>
    <fill>
      <patternFill patternType="solid">
        <fgColor theme="7" tint="0.79998168889431442"/>
        <bgColor indexed="64"/>
      </patternFill>
    </fill>
  </fills>
  <borders count="8">
    <border>
      <left/>
      <right/>
      <top/>
      <bottom/>
      <diagonal/>
    </border>
    <border>
      <left style="thin">
        <color indexed="64"/>
      </left>
      <right/>
      <top/>
      <bottom/>
      <diagonal/>
    </border>
    <border>
      <left/>
      <right/>
      <top/>
      <bottom style="medium">
        <color theme="5" tint="-0.499984740745262"/>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applyNumberFormat="0" applyFill="0" applyBorder="0" applyAlignment="0" applyProtection="0"/>
    <xf numFmtId="0" fontId="7" fillId="0" borderId="0"/>
    <xf numFmtId="44" fontId="7" fillId="0" borderId="0" applyFont="0" applyFill="0" applyBorder="0" applyAlignment="0" applyProtection="0"/>
  </cellStyleXfs>
  <cellXfs count="71">
    <xf numFmtId="0" fontId="0" fillId="0" borderId="0" xfId="0"/>
    <xf numFmtId="0" fontId="6" fillId="0" borderId="0" xfId="0" applyFont="1"/>
    <xf numFmtId="0" fontId="0" fillId="0" borderId="0" xfId="0" applyAlignment="1">
      <alignment vertical="center" wrapText="1"/>
    </xf>
    <xf numFmtId="0" fontId="0" fillId="0" borderId="0" xfId="0" quotePrefix="1"/>
    <xf numFmtId="0" fontId="5" fillId="2" borderId="0" xfId="0" applyFont="1" applyFill="1"/>
    <xf numFmtId="0" fontId="3" fillId="2" borderId="0" xfId="0" applyFont="1" applyFill="1"/>
    <xf numFmtId="0" fontId="2" fillId="0" borderId="0" xfId="0" applyFont="1"/>
    <xf numFmtId="0" fontId="4" fillId="0" borderId="0" xfId="1"/>
    <xf numFmtId="0" fontId="4" fillId="0" borderId="0" xfId="1" applyFill="1"/>
    <xf numFmtId="0" fontId="8" fillId="0" borderId="0" xfId="2" applyFont="1" applyAlignment="1">
      <alignment horizontal="left" vertical="center"/>
    </xf>
    <xf numFmtId="0" fontId="9" fillId="0" borderId="0" xfId="0" applyFont="1"/>
    <xf numFmtId="0" fontId="8" fillId="0" borderId="0" xfId="2" applyFont="1" applyAlignment="1">
      <alignment horizontal="left" vertical="center" wrapText="1"/>
    </xf>
    <xf numFmtId="0" fontId="8" fillId="0" borderId="0" xfId="2" applyFont="1" applyAlignment="1">
      <alignment horizontal="right" vertical="center" wrapText="1"/>
    </xf>
    <xf numFmtId="0" fontId="9" fillId="0" borderId="0" xfId="2" applyFont="1" applyAlignment="1">
      <alignment horizontal="center" vertical="center" wrapText="1"/>
    </xf>
    <xf numFmtId="0" fontId="9" fillId="0" borderId="1" xfId="2" applyFont="1" applyBorder="1" applyAlignment="1">
      <alignment horizontal="center" vertical="center" wrapText="1"/>
    </xf>
    <xf numFmtId="0" fontId="8" fillId="0" borderId="0" xfId="2" applyFont="1" applyAlignment="1">
      <alignment horizontal="right" vertical="center"/>
    </xf>
    <xf numFmtId="0" fontId="10" fillId="0" borderId="0" xfId="2" applyFont="1" applyAlignment="1">
      <alignment horizontal="right" vertical="center"/>
    </xf>
    <xf numFmtId="164" fontId="9" fillId="0" borderId="0" xfId="3" applyNumberFormat="1" applyFont="1" applyAlignment="1">
      <alignment horizontal="center" vertical="center"/>
    </xf>
    <xf numFmtId="164" fontId="9" fillId="0" borderId="1" xfId="3" applyNumberFormat="1" applyFont="1" applyBorder="1" applyAlignment="1">
      <alignment horizontal="center" vertical="center"/>
    </xf>
    <xf numFmtId="164" fontId="9" fillId="0" borderId="0" xfId="3" applyNumberFormat="1" applyFont="1" applyBorder="1" applyAlignment="1">
      <alignment horizontal="center" vertical="center"/>
    </xf>
    <xf numFmtId="0" fontId="11" fillId="0" borderId="0" xfId="0" applyFont="1" applyAlignment="1">
      <alignment vertical="center"/>
    </xf>
    <xf numFmtId="0" fontId="9" fillId="0" borderId="0" xfId="2" applyFont="1" applyAlignment="1">
      <alignment vertical="center"/>
    </xf>
    <xf numFmtId="0" fontId="12" fillId="0" borderId="0" xfId="2" applyFont="1" applyAlignment="1">
      <alignment vertical="center"/>
    </xf>
    <xf numFmtId="0" fontId="4" fillId="0" borderId="0" xfId="1" applyAlignment="1">
      <alignment vertical="center"/>
    </xf>
    <xf numFmtId="0" fontId="9" fillId="0" borderId="0" xfId="0" applyFont="1" applyAlignment="1">
      <alignment horizontal="left" wrapText="1"/>
    </xf>
    <xf numFmtId="0" fontId="9" fillId="0" borderId="0" xfId="0" applyFont="1" applyAlignment="1">
      <alignment horizontal="right" wrapText="1"/>
    </xf>
    <xf numFmtId="0" fontId="4" fillId="0" borderId="0" xfId="1" applyAlignment="1">
      <alignment horizontal="left"/>
    </xf>
    <xf numFmtId="0" fontId="0" fillId="0" borderId="0" xfId="0" applyAlignment="1">
      <alignment horizontal="left" indent="1"/>
    </xf>
    <xf numFmtId="0" fontId="13" fillId="2" borderId="0" xfId="0" applyFont="1" applyFill="1"/>
    <xf numFmtId="9" fontId="0" fillId="0" borderId="0" xfId="0" applyNumberFormat="1"/>
    <xf numFmtId="0" fontId="0" fillId="0" borderId="2" xfId="0" applyBorder="1"/>
    <xf numFmtId="0" fontId="2" fillId="0" borderId="0" xfId="0" applyFont="1" applyAlignment="1">
      <alignment horizontal="center" wrapText="1"/>
    </xf>
    <xf numFmtId="3" fontId="0" fillId="0" borderId="0" xfId="0" applyNumberFormat="1"/>
    <xf numFmtId="0" fontId="0" fillId="0" borderId="0" xfId="0" applyAlignment="1">
      <alignment horizontal="center"/>
    </xf>
    <xf numFmtId="0" fontId="0" fillId="0" borderId="0" xfId="0" applyAlignment="1">
      <alignment horizontal="center" wrapText="1"/>
    </xf>
    <xf numFmtId="0" fontId="2" fillId="0" borderId="0" xfId="0" applyFont="1" applyAlignment="1">
      <alignment wrapText="1"/>
    </xf>
    <xf numFmtId="2" fontId="0" fillId="0" borderId="0" xfId="0" applyNumberFormat="1"/>
    <xf numFmtId="165" fontId="0" fillId="0" borderId="0" xfId="0" applyNumberFormat="1"/>
    <xf numFmtId="166" fontId="0" fillId="0" borderId="0" xfId="0" applyNumberFormat="1"/>
    <xf numFmtId="167" fontId="0" fillId="0" borderId="0" xfId="0" applyNumberFormat="1"/>
    <xf numFmtId="0" fontId="0" fillId="0" borderId="3" xfId="0" applyBorder="1"/>
    <xf numFmtId="3" fontId="0" fillId="0" borderId="3" xfId="0" applyNumberFormat="1" applyBorder="1"/>
    <xf numFmtId="168" fontId="0" fillId="0" borderId="0" xfId="0" applyNumberFormat="1"/>
    <xf numFmtId="0" fontId="0" fillId="0" borderId="0" xfId="0" applyAlignment="1">
      <alignment horizontal="right"/>
    </xf>
    <xf numFmtId="0" fontId="0" fillId="4" borderId="7" xfId="0" applyFill="1" applyBorder="1"/>
    <xf numFmtId="0" fontId="14" fillId="0" borderId="0" xfId="0" applyFont="1"/>
    <xf numFmtId="0" fontId="15" fillId="0" borderId="0" xfId="0" applyFont="1"/>
    <xf numFmtId="169" fontId="0" fillId="0" borderId="3" xfId="0" applyNumberFormat="1" applyBorder="1"/>
    <xf numFmtId="167" fontId="0" fillId="0" borderId="3" xfId="0" applyNumberFormat="1" applyBorder="1"/>
    <xf numFmtId="0" fontId="16" fillId="0" borderId="0" xfId="0" applyFont="1"/>
    <xf numFmtId="0" fontId="1" fillId="0" borderId="0" xfId="0" applyFont="1"/>
    <xf numFmtId="0" fontId="17" fillId="0" borderId="0" xfId="0" applyFont="1"/>
    <xf numFmtId="0" fontId="18" fillId="0" borderId="0" xfId="0" applyFont="1"/>
    <xf numFmtId="0" fontId="5" fillId="2" borderId="0" xfId="0" applyFont="1" applyFill="1" applyAlignment="1">
      <alignment horizontal="center"/>
    </xf>
    <xf numFmtId="0" fontId="0" fillId="0" borderId="0" xfId="0" applyAlignment="1">
      <alignment horizontal="center" vertical="center" wrapText="1"/>
    </xf>
    <xf numFmtId="0" fontId="9" fillId="0" borderId="0" xfId="2" applyFont="1" applyAlignment="1">
      <alignment horizontal="center" vertical="center" wrapText="1"/>
    </xf>
    <xf numFmtId="0" fontId="9" fillId="0" borderId="1" xfId="2" applyFont="1" applyBorder="1" applyAlignment="1">
      <alignment horizontal="center" vertical="center" wrapText="1"/>
    </xf>
    <xf numFmtId="0" fontId="9" fillId="0" borderId="0" xfId="0" applyFont="1" applyAlignment="1">
      <alignment horizontal="left" wrapText="1"/>
    </xf>
    <xf numFmtId="0" fontId="8" fillId="0" borderId="0" xfId="2" applyFont="1" applyAlignment="1">
      <alignment horizontal="center" vertical="center"/>
    </xf>
    <xf numFmtId="0" fontId="8" fillId="0" borderId="1" xfId="2" applyFont="1" applyBorder="1" applyAlignment="1">
      <alignment horizontal="center" vertical="center"/>
    </xf>
    <xf numFmtId="0" fontId="8" fillId="3" borderId="0" xfId="2" applyFont="1" applyFill="1" applyAlignment="1">
      <alignment horizontal="center" vertical="center"/>
    </xf>
    <xf numFmtId="0" fontId="8" fillId="3" borderId="1" xfId="2" applyFont="1" applyFill="1" applyBorder="1" applyAlignment="1">
      <alignment horizontal="center" vertical="center"/>
    </xf>
    <xf numFmtId="0" fontId="2" fillId="0" borderId="0" xfId="0" applyFont="1" applyAlignment="1">
      <alignment horizontal="center"/>
    </xf>
    <xf numFmtId="0" fontId="0" fillId="4" borderId="4" xfId="0" applyFill="1" applyBorder="1" applyAlignment="1">
      <alignment horizontal="left"/>
    </xf>
    <xf numFmtId="0" fontId="0" fillId="4" borderId="5" xfId="0" applyFill="1" applyBorder="1" applyAlignment="1">
      <alignment horizontal="left"/>
    </xf>
    <xf numFmtId="0" fontId="0" fillId="4" borderId="6" xfId="0" applyFill="1" applyBorder="1" applyAlignment="1">
      <alignment horizontal="left"/>
    </xf>
    <xf numFmtId="0" fontId="2" fillId="4" borderId="4" xfId="0" applyFont="1" applyFill="1" applyBorder="1" applyAlignment="1">
      <alignment horizontal="left"/>
    </xf>
    <xf numFmtId="0" fontId="2" fillId="4" borderId="5" xfId="0" applyFont="1" applyFill="1" applyBorder="1" applyAlignment="1">
      <alignment horizontal="left"/>
    </xf>
    <xf numFmtId="0" fontId="2" fillId="4" borderId="6" xfId="0" applyFont="1" applyFill="1" applyBorder="1" applyAlignment="1">
      <alignment horizontal="left"/>
    </xf>
    <xf numFmtId="0" fontId="0" fillId="0" borderId="0" xfId="0" applyAlignment="1">
      <alignment horizontal="center" wrapText="1"/>
    </xf>
    <xf numFmtId="0" fontId="19" fillId="2" borderId="0" xfId="0" applyFont="1" applyFill="1"/>
  </cellXfs>
  <cellStyles count="4">
    <cellStyle name="Currency 2" xfId="3" xr:uid="{7F6A681C-8289-4DE9-B968-A4A7891B7C85}"/>
    <cellStyle name="Hyperlink" xfId="1" builtinId="8"/>
    <cellStyle name="Normal" xfId="0" builtinId="0"/>
    <cellStyle name="Normal 2" xfId="2" xr:uid="{66D2084C-B4FC-490F-A6D9-D10D26F1CEAE}"/>
  </cellStyles>
  <dxfs count="2">
    <dxf>
      <font>
        <color theme="0" tint="-4.9989318521683403E-2"/>
      </font>
    </dxf>
    <dxf>
      <font>
        <color theme="0" tint="-4.9989318521683403E-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plots'!$A$7</c:f>
          <c:strCache>
            <c:ptCount val="1"/>
            <c:pt idx="0">
              <c:v>Acceleration Time (s 0-60 mph)</c:v>
            </c:pt>
          </c:strCache>
        </c:strRef>
      </c:tx>
      <c:layout>
        <c:manualLayout>
          <c:xMode val="edge"/>
          <c:yMode val="edge"/>
          <c:x val="3.00351110464754E-2"/>
          <c:y val="4.2216347144690157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plots'!$B$7:$F$7</c:f>
              <c:numCache>
                <c:formatCode>0.0</c:formatCode>
                <c:ptCount val="5"/>
                <c:pt idx="0">
                  <c:v>#N/A</c:v>
                </c:pt>
                <c:pt idx="1">
                  <c:v>33.689248160939599</c:v>
                </c:pt>
                <c:pt idx="2">
                  <c:v>33.616529525693799</c:v>
                </c:pt>
                <c:pt idx="3">
                  <c:v>33.484559927039797</c:v>
                </c:pt>
                <c:pt idx="4">
                  <c:v>33.371971526748503</c:v>
                </c:pt>
              </c:numCache>
            </c:numRef>
          </c:yVal>
          <c:smooth val="0"/>
          <c:extLst>
            <c:ext xmlns:c16="http://schemas.microsoft.com/office/drawing/2014/chart" uri="{C3380CC4-5D6E-409C-BE32-E72D297353CC}">
              <c16:uniqueId val="{00000000-C116-45B5-84C4-874E94F24F89}"/>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plots'!$B$32:$F$32</c:f>
              <c:numCache>
                <c:formatCode>0.0</c:formatCode>
                <c:ptCount val="5"/>
                <c:pt idx="0">
                  <c:v>#N/A</c:v>
                </c:pt>
                <c:pt idx="1">
                  <c:v>33.740408031619303</c:v>
                </c:pt>
                <c:pt idx="2">
                  <c:v>33.5666582487192</c:v>
                </c:pt>
                <c:pt idx="3">
                  <c:v>33.491838322563503</c:v>
                </c:pt>
                <c:pt idx="4">
                  <c:v>33.377910443398797</c:v>
                </c:pt>
              </c:numCache>
            </c:numRef>
          </c:yVal>
          <c:smooth val="0"/>
          <c:extLst>
            <c:ext xmlns:c16="http://schemas.microsoft.com/office/drawing/2014/chart" uri="{C3380CC4-5D6E-409C-BE32-E72D297353CC}">
              <c16:uniqueId val="{00000001-C116-45B5-84C4-874E94F24F89}"/>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1097542226746726"/>
          <c:y val="3.5813534494412172E-2"/>
          <c:w val="0.35736230860324525"/>
          <c:h val="0.19934315352789045"/>
        </c:manualLayout>
      </c:layout>
      <c:overlay val="1"/>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plots'!$A$18</c:f>
          <c:strCache>
            <c:ptCount val="1"/>
            <c:pt idx="0">
              <c:v>Fuel Converter Cost</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plots'!$B$18:$F$18</c:f>
              <c:numCache>
                <c:formatCode>"$"#,##0</c:formatCode>
                <c:ptCount val="5"/>
                <c:pt idx="0">
                  <c:v>#N/A</c:v>
                </c:pt>
                <c:pt idx="1">
                  <c:v>15832.546734277301</c:v>
                </c:pt>
                <c:pt idx="2">
                  <c:v>15955.347021146999</c:v>
                </c:pt>
                <c:pt idx="3">
                  <c:v>16584.544268734</c:v>
                </c:pt>
                <c:pt idx="4">
                  <c:v>16187.0132658809</c:v>
                </c:pt>
              </c:numCache>
            </c:numRef>
          </c:yVal>
          <c:smooth val="0"/>
          <c:extLst>
            <c:ext xmlns:c16="http://schemas.microsoft.com/office/drawing/2014/chart" uri="{C3380CC4-5D6E-409C-BE32-E72D297353CC}">
              <c16:uniqueId val="{00000000-3AB9-4DFF-94E4-3132BB808783}"/>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plots'!$B$43:$F$43</c:f>
              <c:numCache>
                <c:formatCode>"$"#,##0</c:formatCode>
                <c:ptCount val="5"/>
                <c:pt idx="0">
                  <c:v>#N/A</c:v>
                </c:pt>
                <c:pt idx="1">
                  <c:v>16053.8833795845</c:v>
                </c:pt>
                <c:pt idx="2">
                  <c:v>16891.064908935401</c:v>
                </c:pt>
                <c:pt idx="3">
                  <c:v>16429.800207156</c:v>
                </c:pt>
                <c:pt idx="4">
                  <c:v>18530.680599539701</c:v>
                </c:pt>
              </c:numCache>
            </c:numRef>
          </c:yVal>
          <c:smooth val="0"/>
          <c:extLst>
            <c:ext xmlns:c16="http://schemas.microsoft.com/office/drawing/2014/chart" uri="{C3380CC4-5D6E-409C-BE32-E72D297353CC}">
              <c16:uniqueId val="{00000001-3AB9-4DFF-94E4-3132BB808783}"/>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plots'!$A$19</c:f>
          <c:strCache>
            <c:ptCount val="1"/>
            <c:pt idx="0">
              <c:v>Fuel Storage Cost</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plots'!$B$19:$F$19</c:f>
              <c:numCache>
                <c:formatCode>"$"#,##0</c:formatCode>
                <c:ptCount val="5"/>
                <c:pt idx="0">
                  <c:v>#N/A</c:v>
                </c:pt>
                <c:pt idx="1">
                  <c:v>263.00400000000002</c:v>
                </c:pt>
                <c:pt idx="2">
                  <c:v>263.00400000000002</c:v>
                </c:pt>
                <c:pt idx="3">
                  <c:v>263.00400000000002</c:v>
                </c:pt>
                <c:pt idx="4">
                  <c:v>263.00400000000002</c:v>
                </c:pt>
              </c:numCache>
            </c:numRef>
          </c:yVal>
          <c:smooth val="0"/>
          <c:extLst>
            <c:ext xmlns:c16="http://schemas.microsoft.com/office/drawing/2014/chart" uri="{C3380CC4-5D6E-409C-BE32-E72D297353CC}">
              <c16:uniqueId val="{00000000-D56A-4BC0-B05F-099FE8337539}"/>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plots'!$B$44:$F$44</c:f>
              <c:numCache>
                <c:formatCode>"$"#,##0</c:formatCode>
                <c:ptCount val="5"/>
                <c:pt idx="0">
                  <c:v>#N/A</c:v>
                </c:pt>
                <c:pt idx="1">
                  <c:v>263.00400000000002</c:v>
                </c:pt>
                <c:pt idx="2">
                  <c:v>263.00400000000002</c:v>
                </c:pt>
                <c:pt idx="3">
                  <c:v>263.00400000000002</c:v>
                </c:pt>
                <c:pt idx="4">
                  <c:v>263.00400000000002</c:v>
                </c:pt>
              </c:numCache>
            </c:numRef>
          </c:yVal>
          <c:smooth val="0"/>
          <c:extLst>
            <c:ext xmlns:c16="http://schemas.microsoft.com/office/drawing/2014/chart" uri="{C3380CC4-5D6E-409C-BE32-E72D297353CC}">
              <c16:uniqueId val="{00000001-D56A-4BC0-B05F-099FE8337539}"/>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plots'!$A$20</c:f>
          <c:strCache>
            <c:ptCount val="1"/>
            <c:pt idx="0">
              <c:v>Motor and PE Cost</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plots'!$B$20:$F$20</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0-C3F2-4322-ADD6-BE55775ED538}"/>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plots'!$B$45:$F$45</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1-C3F2-4322-ADD6-BE55775ED538}"/>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plots'!$A$21</c:f>
          <c:strCache>
            <c:ptCount val="1"/>
            <c:pt idx="0">
              <c:v>On-Board Charger Cost</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plots'!$B$21:$F$21</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0-9381-45B5-80B0-97143894D888}"/>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plots'!$B$46:$F$46</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1-9381-45B5-80B0-97143894D888}"/>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plots'!$A$16</c:f>
          <c:strCache>
            <c:ptCount val="1"/>
            <c:pt idx="0">
              <c:v>Fuel Cost ($/mi)</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plots'!$B$16:$F$16</c:f>
              <c:numCache>
                <c:formatCode>"$"#,##0.000</c:formatCode>
                <c:ptCount val="5"/>
                <c:pt idx="0">
                  <c:v>#N/A</c:v>
                </c:pt>
                <c:pt idx="1">
                  <c:v>0.22852515495129141</c:v>
                </c:pt>
                <c:pt idx="2">
                  <c:v>0.2175613442175752</c:v>
                </c:pt>
                <c:pt idx="3">
                  <c:v>0.20689485098002494</c:v>
                </c:pt>
                <c:pt idx="4">
                  <c:v>0.19876353285934853</c:v>
                </c:pt>
              </c:numCache>
            </c:numRef>
          </c:yVal>
          <c:smooth val="0"/>
          <c:extLst>
            <c:ext xmlns:c16="http://schemas.microsoft.com/office/drawing/2014/chart" uri="{C3380CC4-5D6E-409C-BE32-E72D297353CC}">
              <c16:uniqueId val="{00000000-10FB-4844-BAAD-8103B0EF4F46}"/>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plots'!$B$41:$F$41</c:f>
              <c:numCache>
                <c:formatCode>"$"#,##0.000</c:formatCode>
                <c:ptCount val="5"/>
                <c:pt idx="0">
                  <c:v>#N/A</c:v>
                </c:pt>
                <c:pt idx="1">
                  <c:v>0.33562628417755097</c:v>
                </c:pt>
                <c:pt idx="2">
                  <c:v>0.30880100808480121</c:v>
                </c:pt>
                <c:pt idx="3">
                  <c:v>0.30778978375066973</c:v>
                </c:pt>
                <c:pt idx="4">
                  <c:v>0.27169255275996718</c:v>
                </c:pt>
              </c:numCache>
            </c:numRef>
          </c:yVal>
          <c:smooth val="0"/>
          <c:extLst>
            <c:ext xmlns:c16="http://schemas.microsoft.com/office/drawing/2014/chart" uri="{C3380CC4-5D6E-409C-BE32-E72D297353CC}">
              <c16:uniqueId val="{00000001-10FB-4844-BAAD-8103B0EF4F46}"/>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plots'!$A$17</c:f>
          <c:strCache>
            <c:ptCount val="1"/>
            <c:pt idx="0">
              <c:v>Glider Cost</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plots'!$B$17:$F$17</c:f>
              <c:numCache>
                <c:formatCode>"$"#,##0</c:formatCode>
                <c:ptCount val="5"/>
                <c:pt idx="0">
                  <c:v>#N/A</c:v>
                </c:pt>
                <c:pt idx="1">
                  <c:v>28288.194587690901</c:v>
                </c:pt>
                <c:pt idx="2">
                  <c:v>28625.537183541499</c:v>
                </c:pt>
                <c:pt idx="3">
                  <c:v>28634.8794911228</c:v>
                </c:pt>
                <c:pt idx="4">
                  <c:v>28588.6235892234</c:v>
                </c:pt>
              </c:numCache>
            </c:numRef>
          </c:yVal>
          <c:smooth val="0"/>
          <c:extLst>
            <c:ext xmlns:c16="http://schemas.microsoft.com/office/drawing/2014/chart" uri="{C3380CC4-5D6E-409C-BE32-E72D297353CC}">
              <c16:uniqueId val="{00000000-F78B-4602-80EC-021D6C5850B9}"/>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plots'!$B$42:$F$42</c:f>
              <c:numCache>
                <c:formatCode>"$"#,##0</c:formatCode>
                <c:ptCount val="5"/>
                <c:pt idx="0">
                  <c:v>#N/A</c:v>
                </c:pt>
                <c:pt idx="1">
                  <c:v>27953.674886005301</c:v>
                </c:pt>
                <c:pt idx="2">
                  <c:v>28350.830153007701</c:v>
                </c:pt>
                <c:pt idx="3">
                  <c:v>28314.687997602101</c:v>
                </c:pt>
                <c:pt idx="4">
                  <c:v>28285.527441640101</c:v>
                </c:pt>
              </c:numCache>
            </c:numRef>
          </c:yVal>
          <c:smooth val="0"/>
          <c:extLst>
            <c:ext xmlns:c16="http://schemas.microsoft.com/office/drawing/2014/chart" uri="{C3380CC4-5D6E-409C-BE32-E72D297353CC}">
              <c16:uniqueId val="{00000001-F78B-4602-80EC-021D6C5850B9}"/>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plots'!$A$22</c:f>
          <c:strCache>
            <c:ptCount val="1"/>
            <c:pt idx="0">
              <c:v>Battery Cost</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plots'!$B$22:$F$22</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0-9EB0-45E4-A5E7-6F0FB22FC1B1}"/>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plots'!$B$47:$F$47</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1-9EB0-45E4-A5E7-6F0FB22FC1B1}"/>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plots'!$A$23</c:f>
          <c:strCache>
            <c:ptCount val="1"/>
            <c:pt idx="0">
              <c:v>MSRP</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plots'!$B$23:$F$23</c:f>
              <c:numCache>
                <c:formatCode>"$"#,##0</c:formatCode>
                <c:ptCount val="5"/>
                <c:pt idx="0">
                  <c:v>#N/A</c:v>
                </c:pt>
                <c:pt idx="1">
                  <c:v>44383.745321968199</c:v>
                </c:pt>
                <c:pt idx="2">
                  <c:v>44843.888204688497</c:v>
                </c:pt>
                <c:pt idx="3">
                  <c:v>45482.427759856801</c:v>
                </c:pt>
                <c:pt idx="4">
                  <c:v>45038.640855104401</c:v>
                </c:pt>
              </c:numCache>
            </c:numRef>
          </c:yVal>
          <c:smooth val="0"/>
          <c:extLst>
            <c:ext xmlns:c16="http://schemas.microsoft.com/office/drawing/2014/chart" uri="{C3380CC4-5D6E-409C-BE32-E72D297353CC}">
              <c16:uniqueId val="{00000000-69CE-4E6B-A08D-4A6EF059A968}"/>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plots'!$B$48:$F$48</c:f>
              <c:numCache>
                <c:formatCode>"$"#,##0</c:formatCode>
                <c:ptCount val="5"/>
                <c:pt idx="0">
                  <c:v>#N/A</c:v>
                </c:pt>
                <c:pt idx="1">
                  <c:v>44270.562265589797</c:v>
                </c:pt>
                <c:pt idx="2">
                  <c:v>45504.899061943201</c:v>
                </c:pt>
                <c:pt idx="3">
                  <c:v>45007.492204758099</c:v>
                </c:pt>
                <c:pt idx="4">
                  <c:v>47079.212041179802</c:v>
                </c:pt>
              </c:numCache>
            </c:numRef>
          </c:yVal>
          <c:smooth val="0"/>
          <c:extLst>
            <c:ext xmlns:c16="http://schemas.microsoft.com/office/drawing/2014/chart" uri="{C3380CC4-5D6E-409C-BE32-E72D297353CC}">
              <c16:uniqueId val="{00000001-69CE-4E6B-A08D-4A6EF059A968}"/>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plots'!$A$24</c:f>
          <c:strCache>
            <c:ptCount val="1"/>
            <c:pt idx="0">
              <c:v>Incentive</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plots'!$B$24:$F$24</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0-5FDE-4FD3-9966-F5275A21F3C5}"/>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plots'!$B$49:$F$49</c:f>
              <c:numCache>
                <c:formatCode>#,##0</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1-5FDE-4FD3-9966-F5275A21F3C5}"/>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plots'!$A$25</c:f>
          <c:strCache>
            <c:ptCount val="1"/>
            <c:pt idx="0">
              <c:v>Empty Mass (kg)</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plots'!$B$25:$F$25</c:f>
              <c:numCache>
                <c:formatCode>#,##0</c:formatCode>
                <c:ptCount val="5"/>
                <c:pt idx="0">
                  <c:v>#N/A</c:v>
                </c:pt>
                <c:pt idx="1">
                  <c:v>4456.6242401531499</c:v>
                </c:pt>
                <c:pt idx="2">
                  <c:v>4436.8688256788901</c:v>
                </c:pt>
                <c:pt idx="3">
                  <c:v>4418.5114333381198</c:v>
                </c:pt>
                <c:pt idx="4">
                  <c:v>4372.5181874319196</c:v>
                </c:pt>
              </c:numCache>
            </c:numRef>
          </c:yVal>
          <c:smooth val="0"/>
          <c:extLst>
            <c:ext xmlns:c16="http://schemas.microsoft.com/office/drawing/2014/chart" uri="{C3380CC4-5D6E-409C-BE32-E72D297353CC}">
              <c16:uniqueId val="{00000000-3019-4E0C-8E5E-8AF677062DC3}"/>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plots'!$B$50:$F$50</c:f>
              <c:numCache>
                <c:formatCode>#,##0</c:formatCode>
                <c:ptCount val="5"/>
                <c:pt idx="0">
                  <c:v>#N/A</c:v>
                </c:pt>
                <c:pt idx="1">
                  <c:v>4457.44125136821</c:v>
                </c:pt>
                <c:pt idx="2">
                  <c:v>4377.5677453807903</c:v>
                </c:pt>
                <c:pt idx="3">
                  <c:v>4401.5088290252797</c:v>
                </c:pt>
                <c:pt idx="4">
                  <c:v>4362.5840640503602</c:v>
                </c:pt>
              </c:numCache>
            </c:numRef>
          </c:yVal>
          <c:smooth val="0"/>
          <c:extLst>
            <c:ext xmlns:c16="http://schemas.microsoft.com/office/drawing/2014/chart" uri="{C3380CC4-5D6E-409C-BE32-E72D297353CC}">
              <c16:uniqueId val="{00000001-3019-4E0C-8E5E-8AF677062DC3}"/>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plots'!$A$8</c:f>
          <c:strCache>
            <c:ptCount val="1"/>
            <c:pt idx="0">
              <c:v>Total Battery Energy (kWh)</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plots'!$B$8:$F$8</c:f>
              <c:numCache>
                <c:formatCode>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0-FCF8-43EA-B490-57F2BF701187}"/>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plots'!$B$33:$F$33</c:f>
              <c:numCache>
                <c:formatCode>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1-FCF8-43EA-B490-57F2BF701187}"/>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1449345217072138"/>
          <c:y val="2.1741418779515458E-2"/>
          <c:w val="0.35736230860324525"/>
          <c:h val="0.19934315352789045"/>
        </c:manualLayout>
      </c:layout>
      <c:overlay val="1"/>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plots'!$A$26</c:f>
          <c:strCache>
            <c:ptCount val="1"/>
            <c:pt idx="0">
              <c:v>Cargo Mass (kg)</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plots'!$B$26:$F$26</c:f>
              <c:numCache>
                <c:formatCode>#,##0</c:formatCode>
                <c:ptCount val="5"/>
                <c:pt idx="0">
                  <c:v>#N/A</c:v>
                </c:pt>
                <c:pt idx="1">
                  <c:v>2725</c:v>
                </c:pt>
                <c:pt idx="2">
                  <c:v>2725</c:v>
                </c:pt>
                <c:pt idx="3">
                  <c:v>2725</c:v>
                </c:pt>
                <c:pt idx="4">
                  <c:v>2725</c:v>
                </c:pt>
              </c:numCache>
            </c:numRef>
          </c:yVal>
          <c:smooth val="0"/>
          <c:extLst>
            <c:ext xmlns:c16="http://schemas.microsoft.com/office/drawing/2014/chart" uri="{C3380CC4-5D6E-409C-BE32-E72D297353CC}">
              <c16:uniqueId val="{00000000-1244-4E33-9F97-F47993CBDC9A}"/>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plots'!$B$51:$F$51</c:f>
              <c:numCache>
                <c:formatCode>#,##0</c:formatCode>
                <c:ptCount val="5"/>
                <c:pt idx="0">
                  <c:v>#N/A</c:v>
                </c:pt>
                <c:pt idx="1">
                  <c:v>2725</c:v>
                </c:pt>
                <c:pt idx="2">
                  <c:v>2725</c:v>
                </c:pt>
                <c:pt idx="3">
                  <c:v>2725</c:v>
                </c:pt>
                <c:pt idx="4">
                  <c:v>2725</c:v>
                </c:pt>
              </c:numCache>
            </c:numRef>
          </c:yVal>
          <c:smooth val="0"/>
          <c:extLst>
            <c:ext xmlns:c16="http://schemas.microsoft.com/office/drawing/2014/chart" uri="{C3380CC4-5D6E-409C-BE32-E72D297353CC}">
              <c16:uniqueId val="{00000001-1244-4E33-9F97-F47993CBDC9A}"/>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'6. Single attribute plot'!$H$6:$J$6</c:f>
          <c:strCache>
            <c:ptCount val="3"/>
            <c:pt idx="0">
              <c:v>Class 8 Sleeper cab high roof
Acceleration Time (s 0-60 mph)</c:v>
            </c:pt>
          </c:strCache>
        </c:strRef>
      </c:tx>
      <c:layout>
        <c:manualLayout>
          <c:xMode val="edge"/>
          <c:yMode val="edge"/>
          <c:x val="2.3284558180227483E-2"/>
          <c:y val="3.6745406824146981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4"/>
          <c:order val="0"/>
          <c:tx>
            <c:strRef>
              <c:f>'6. Single attribute plot'!$A$7</c:f>
              <c:strCache>
                <c:ptCount val="1"/>
                <c:pt idx="0">
                  <c:v>Diesel</c:v>
                </c:pt>
              </c:strCache>
            </c:strRef>
          </c:tx>
          <c:spPr>
            <a:ln>
              <a:solidFill>
                <a:schemeClr val="accent1"/>
              </a:solidFill>
            </a:ln>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plot'!$B$7:$F$7</c:f>
              <c:numCache>
                <c:formatCode>#,##0.0</c:formatCode>
                <c:ptCount val="5"/>
                <c:pt idx="0">
                  <c:v>56.427738118823903</c:v>
                </c:pt>
                <c:pt idx="1">
                  <c:v>54.105566694316501</c:v>
                </c:pt>
                <c:pt idx="2">
                  <c:v>53.612537213087997</c:v>
                </c:pt>
                <c:pt idx="3">
                  <c:v>52.824709881606204</c:v>
                </c:pt>
                <c:pt idx="4">
                  <c:v>51.740604378297398</c:v>
                </c:pt>
              </c:numCache>
            </c:numRef>
          </c:yVal>
          <c:smooth val="0"/>
          <c:extLst>
            <c:ext xmlns:c16="http://schemas.microsoft.com/office/drawing/2014/chart" uri="{C3380CC4-5D6E-409C-BE32-E72D297353CC}">
              <c16:uniqueId val="{00000000-9870-4201-B214-014D29E2FEB3}"/>
            </c:ext>
          </c:extLst>
        </c:ser>
        <c:ser>
          <c:idx val="5"/>
          <c:order val="1"/>
          <c:tx>
            <c:strRef>
              <c:f>'6. Single attribute plot'!$A$8</c:f>
              <c:strCache>
                <c:ptCount val="1"/>
                <c:pt idx="0">
                  <c:v>BEV</c:v>
                </c:pt>
              </c:strCache>
            </c:strRef>
          </c:tx>
          <c:spPr>
            <a:ln>
              <a:solidFill>
                <a:schemeClr val="accent2"/>
              </a:solidFill>
            </a:ln>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plot'!$B$8:$F$8</c:f>
              <c:numCache>
                <c:formatCode>#,##0.0</c:formatCode>
                <c:ptCount val="5"/>
                <c:pt idx="1">
                  <c:v>53.1113404040197</c:v>
                </c:pt>
                <c:pt idx="2">
                  <c:v>52.918228171717303</c:v>
                </c:pt>
                <c:pt idx="3">
                  <c:v>52.486855851116601</c:v>
                </c:pt>
                <c:pt idx="4">
                  <c:v>51.556228381152501</c:v>
                </c:pt>
              </c:numCache>
            </c:numRef>
          </c:yVal>
          <c:smooth val="0"/>
          <c:extLst>
            <c:ext xmlns:c16="http://schemas.microsoft.com/office/drawing/2014/chart" uri="{C3380CC4-5D6E-409C-BE32-E72D297353CC}">
              <c16:uniqueId val="{00000001-9870-4201-B214-014D29E2FEB3}"/>
            </c:ext>
          </c:extLst>
        </c:ser>
        <c:ser>
          <c:idx val="6"/>
          <c:order val="2"/>
          <c:tx>
            <c:strRef>
              <c:f>'6. Single attribute plot'!$A$9</c:f>
              <c:strCache>
                <c:ptCount val="1"/>
                <c:pt idx="0">
                  <c:v>HEV</c:v>
                </c:pt>
              </c:strCache>
            </c:strRef>
          </c:tx>
          <c:spPr>
            <a:ln>
              <a:solidFill>
                <a:schemeClr val="accent3"/>
              </a:solidFill>
            </a:ln>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plot'!$B$9:$F$9</c:f>
              <c:numCache>
                <c:formatCode>#,##0.0</c:formatCode>
                <c:ptCount val="5"/>
                <c:pt idx="1">
                  <c:v>43.161325775297101</c:v>
                </c:pt>
                <c:pt idx="2">
                  <c:v>42.624244091936902</c:v>
                </c:pt>
                <c:pt idx="3">
                  <c:v>42.460518875864501</c:v>
                </c:pt>
                <c:pt idx="4">
                  <c:v>41.661073500149399</c:v>
                </c:pt>
              </c:numCache>
            </c:numRef>
          </c:yVal>
          <c:smooth val="0"/>
          <c:extLst>
            <c:ext xmlns:c16="http://schemas.microsoft.com/office/drawing/2014/chart" uri="{C3380CC4-5D6E-409C-BE32-E72D297353CC}">
              <c16:uniqueId val="{00000002-9870-4201-B214-014D29E2FEB3}"/>
            </c:ext>
          </c:extLst>
        </c:ser>
        <c:ser>
          <c:idx val="7"/>
          <c:order val="3"/>
          <c:tx>
            <c:strRef>
              <c:f>'6. Single attribute plot'!$A$10</c:f>
              <c:strCache>
                <c:ptCount val="1"/>
                <c:pt idx="0">
                  <c:v>FCEV</c:v>
                </c:pt>
              </c:strCache>
            </c:strRef>
          </c:tx>
          <c:spPr>
            <a:ln>
              <a:solidFill>
                <a:schemeClr val="accent4"/>
              </a:solidFill>
            </a:ln>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plot'!$B$10:$F$10</c:f>
              <c:numCache>
                <c:formatCode>#,##0.0</c:formatCode>
                <c:ptCount val="5"/>
                <c:pt idx="1">
                  <c:v>53.574575073743297</c:v>
                </c:pt>
                <c:pt idx="2">
                  <c:v>53.155281587678097</c:v>
                </c:pt>
                <c:pt idx="3">
                  <c:v>52.589539524678102</c:v>
                </c:pt>
                <c:pt idx="4">
                  <c:v>51.906835052227102</c:v>
                </c:pt>
              </c:numCache>
            </c:numRef>
          </c:yVal>
          <c:smooth val="0"/>
          <c:extLst>
            <c:ext xmlns:c16="http://schemas.microsoft.com/office/drawing/2014/chart" uri="{C3380CC4-5D6E-409C-BE32-E72D297353CC}">
              <c16:uniqueId val="{00000003-9870-4201-B214-014D29E2FEB3}"/>
            </c:ext>
          </c:extLst>
        </c:ser>
        <c:ser>
          <c:idx val="0"/>
          <c:order val="4"/>
          <c:tx>
            <c:strRef>
              <c:f>'6. Single attribute plot'!$A$14</c:f>
              <c:strCache>
                <c:ptCount val="1"/>
                <c:pt idx="0">
                  <c:v>Diesel</c:v>
                </c:pt>
              </c:strCache>
            </c:strRef>
          </c:tx>
          <c:spPr>
            <a:ln w="19050" cap="rnd">
              <a:solidFill>
                <a:schemeClr val="accent1"/>
              </a:solidFill>
              <a:prstDash val="sysDash"/>
              <a:round/>
            </a:ln>
            <a:effectLst/>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plot'!$B$14:$F$14</c:f>
              <c:numCache>
                <c:formatCode>#,##0.0</c:formatCode>
                <c:ptCount val="5"/>
                <c:pt idx="0">
                  <c:v>56.427738118823903</c:v>
                </c:pt>
                <c:pt idx="1">
                  <c:v>54.227467355207899</c:v>
                </c:pt>
                <c:pt idx="2">
                  <c:v>54.218734534100001</c:v>
                </c:pt>
                <c:pt idx="3">
                  <c:v>53.550680486794903</c:v>
                </c:pt>
                <c:pt idx="4">
                  <c:v>51.932324784841398</c:v>
                </c:pt>
              </c:numCache>
            </c:numRef>
          </c:yVal>
          <c:smooth val="0"/>
          <c:extLst>
            <c:ext xmlns:c16="http://schemas.microsoft.com/office/drawing/2014/chart" uri="{C3380CC4-5D6E-409C-BE32-E72D297353CC}">
              <c16:uniqueId val="{00000004-9870-4201-B214-014D29E2FEB3}"/>
            </c:ext>
          </c:extLst>
        </c:ser>
        <c:ser>
          <c:idx val="1"/>
          <c:order val="5"/>
          <c:tx>
            <c:strRef>
              <c:f>'6. Single attribute plot'!$A$15</c:f>
              <c:strCache>
                <c:ptCount val="1"/>
                <c:pt idx="0">
                  <c:v>BEV</c:v>
                </c:pt>
              </c:strCache>
            </c:strRef>
          </c:tx>
          <c:spPr>
            <a:ln w="19050" cap="rnd">
              <a:solidFill>
                <a:schemeClr val="accent2"/>
              </a:solidFill>
              <a:prstDash val="sysDash"/>
              <a:round/>
            </a:ln>
            <a:effectLst/>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plot'!$B$15:$F$15</c:f>
              <c:numCache>
                <c:formatCode>#,##0.0</c:formatCode>
                <c:ptCount val="5"/>
                <c:pt idx="1">
                  <c:v>53.390637809803998</c:v>
                </c:pt>
                <c:pt idx="2">
                  <c:v>53.114983296744803</c:v>
                </c:pt>
                <c:pt idx="3">
                  <c:v>50.352146449186897</c:v>
                </c:pt>
                <c:pt idx="4">
                  <c:v>51.443023195254</c:v>
                </c:pt>
              </c:numCache>
            </c:numRef>
          </c:yVal>
          <c:smooth val="0"/>
          <c:extLst>
            <c:ext xmlns:c16="http://schemas.microsoft.com/office/drawing/2014/chart" uri="{C3380CC4-5D6E-409C-BE32-E72D297353CC}">
              <c16:uniqueId val="{00000005-9870-4201-B214-014D29E2FEB3}"/>
            </c:ext>
          </c:extLst>
        </c:ser>
        <c:ser>
          <c:idx val="2"/>
          <c:order val="6"/>
          <c:tx>
            <c:strRef>
              <c:f>'6. Single attribute plot'!$A$16</c:f>
              <c:strCache>
                <c:ptCount val="1"/>
                <c:pt idx="0">
                  <c:v>HEV</c:v>
                </c:pt>
              </c:strCache>
            </c:strRef>
          </c:tx>
          <c:spPr>
            <a:ln w="19050" cap="rnd">
              <a:solidFill>
                <a:schemeClr val="accent3"/>
              </a:solidFill>
              <a:prstDash val="sysDash"/>
              <a:round/>
            </a:ln>
            <a:effectLst/>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plot'!$B$16:$F$16</c:f>
              <c:numCache>
                <c:formatCode>#,##0.0</c:formatCode>
                <c:ptCount val="5"/>
                <c:pt idx="1">
                  <c:v>43.808870806172699</c:v>
                </c:pt>
                <c:pt idx="2">
                  <c:v>42.557547445391201</c:v>
                </c:pt>
                <c:pt idx="3">
                  <c:v>42.274437064917798</c:v>
                </c:pt>
                <c:pt idx="4">
                  <c:v>41.264998377559898</c:v>
                </c:pt>
              </c:numCache>
            </c:numRef>
          </c:yVal>
          <c:smooth val="0"/>
          <c:extLst>
            <c:ext xmlns:c16="http://schemas.microsoft.com/office/drawing/2014/chart" uri="{C3380CC4-5D6E-409C-BE32-E72D297353CC}">
              <c16:uniqueId val="{00000006-9870-4201-B214-014D29E2FEB3}"/>
            </c:ext>
          </c:extLst>
        </c:ser>
        <c:ser>
          <c:idx val="3"/>
          <c:order val="7"/>
          <c:tx>
            <c:strRef>
              <c:f>'6. Single attribute plot'!$A$17</c:f>
              <c:strCache>
                <c:ptCount val="1"/>
                <c:pt idx="0">
                  <c:v>FCEV</c:v>
                </c:pt>
              </c:strCache>
            </c:strRef>
          </c:tx>
          <c:spPr>
            <a:ln w="19050" cap="rnd">
              <a:solidFill>
                <a:schemeClr val="accent4"/>
              </a:solidFill>
              <a:prstDash val="sysDash"/>
              <a:round/>
            </a:ln>
            <a:effectLst/>
          </c:spPr>
          <c:marker>
            <c:symbol val="none"/>
          </c:marker>
          <c:xVal>
            <c:numRef>
              <c:f>'6. Single attribute plot'!$B$6:$F$6</c:f>
              <c:numCache>
                <c:formatCode>General</c:formatCode>
                <c:ptCount val="5"/>
                <c:pt idx="0">
                  <c:v>2020</c:v>
                </c:pt>
                <c:pt idx="1">
                  <c:v>2025</c:v>
                </c:pt>
                <c:pt idx="2">
                  <c:v>2030</c:v>
                </c:pt>
                <c:pt idx="3">
                  <c:v>2040</c:v>
                </c:pt>
                <c:pt idx="4">
                  <c:v>2050</c:v>
                </c:pt>
              </c:numCache>
            </c:numRef>
          </c:xVal>
          <c:yVal>
            <c:numRef>
              <c:f>'6. Single attribute plot'!$B$17:$F$17</c:f>
              <c:numCache>
                <c:formatCode>#,##0.0</c:formatCode>
                <c:ptCount val="5"/>
                <c:pt idx="1">
                  <c:v>53.401993002330798</c:v>
                </c:pt>
                <c:pt idx="2">
                  <c:v>53.263647167090298</c:v>
                </c:pt>
                <c:pt idx="3">
                  <c:v>52.499763974343303</c:v>
                </c:pt>
                <c:pt idx="4">
                  <c:v>51.6194200919373</c:v>
                </c:pt>
              </c:numCache>
            </c:numRef>
          </c:yVal>
          <c:smooth val="0"/>
          <c:extLst>
            <c:ext xmlns:c16="http://schemas.microsoft.com/office/drawing/2014/chart" uri="{C3380CC4-5D6E-409C-BE32-E72D297353CC}">
              <c16:uniqueId val="{00000007-9870-4201-B214-014D29E2FEB3}"/>
            </c:ext>
          </c:extLst>
        </c:ser>
        <c:dLbls>
          <c:showLegendKey val="0"/>
          <c:showVal val="0"/>
          <c:showCatName val="0"/>
          <c:showSerName val="0"/>
          <c:showPercent val="0"/>
          <c:showBubbleSize val="0"/>
        </c:dLbls>
        <c:axId val="2123486800"/>
        <c:axId val="2123487784"/>
      </c:scatterChart>
      <c:valAx>
        <c:axId val="212348680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3487784"/>
        <c:crosses val="autoZero"/>
        <c:crossBetween val="midCat"/>
      </c:valAx>
      <c:valAx>
        <c:axId val="2123487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3486800"/>
        <c:crosses val="autoZero"/>
        <c:crossBetween val="midCat"/>
      </c:valAx>
    </c:plotArea>
    <c:legend>
      <c:legendPos val="r"/>
      <c:layout>
        <c:manualLayout>
          <c:xMode val="edge"/>
          <c:yMode val="edge"/>
          <c:x val="0.81765244969378825"/>
          <c:y val="0.27713642093950852"/>
          <c:w val="0.16568088363954506"/>
          <c:h val="0.645674251348502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plots'!$A$9</c:f>
          <c:strCache>
            <c:ptCount val="1"/>
            <c:pt idx="0">
              <c:v>Motor Max Power (kW)</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plots'!$B$9:$F$9</c:f>
              <c:numCache>
                <c:formatCode>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0-5EE8-4F25-B27D-28C0A2FAAF36}"/>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plots'!$B$34:$F$34</c:f>
              <c:numCache>
                <c:formatCode>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1-5EE8-4F25-B27D-28C0A2FAAF36}"/>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1449345217072138"/>
          <c:y val="2.1741418779515458E-2"/>
          <c:w val="0.35736230860324525"/>
          <c:h val="0.19934315352789045"/>
        </c:manualLayout>
      </c:layout>
      <c:overlay val="1"/>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plots'!$A$10</c:f>
          <c:strCache>
            <c:ptCount val="1"/>
            <c:pt idx="0">
              <c:v>CD Electric Consumption (kWh/mile)</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plots'!$B$10:$F$10</c:f>
              <c:numCache>
                <c:formatCode>0.000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0-26F8-4D27-B52C-9A4D4A1B636E}"/>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plots'!$B$35:$F$35</c:f>
              <c:numCache>
                <c:formatCode>0.000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1-26F8-4D27-B52C-9A4D4A1B636E}"/>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9.7343056392357283E-2"/>
          <c:y val="0.61277027880517765"/>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plots'!$A$11</c:f>
          <c:strCache>
            <c:ptCount val="1"/>
            <c:pt idx="0">
              <c:v>Charge Sustaining FE (MPGDE)</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plots'!$B$11:$F$11</c:f>
              <c:numCache>
                <c:formatCode>General</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0-FEDE-42E8-AC06-E4E43A24859E}"/>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plots'!$B$36:$F$36</c:f>
              <c:numCache>
                <c:formatCode>General</c:formatCode>
                <c:ptCount val="5"/>
                <c:pt idx="0">
                  <c:v>#N/A</c:v>
                </c:pt>
                <c:pt idx="1">
                  <c:v>0</c:v>
                </c:pt>
                <c:pt idx="2">
                  <c:v>0</c:v>
                </c:pt>
                <c:pt idx="3">
                  <c:v>0</c:v>
                </c:pt>
                <c:pt idx="4">
                  <c:v>0</c:v>
                </c:pt>
              </c:numCache>
            </c:numRef>
          </c:yVal>
          <c:smooth val="0"/>
          <c:extLst>
            <c:ext xmlns:c16="http://schemas.microsoft.com/office/drawing/2014/chart" uri="{C3380CC4-5D6E-409C-BE32-E72D297353CC}">
              <c16:uniqueId val="{00000001-FEDE-42E8-AC06-E4E43A24859E}"/>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1449345217072138"/>
          <c:y val="2.1741418779515458E-2"/>
          <c:w val="0.35736230860324525"/>
          <c:h val="0.19934315352789045"/>
        </c:manualLayout>
      </c:layout>
      <c:overlay val="1"/>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plots'!$A$12</c:f>
          <c:strCache>
            <c:ptCount val="1"/>
            <c:pt idx="0">
              <c:v>Distance Avg Fuel Economy (MPGDE)</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plots'!$B$12:$F$12</c:f>
              <c:numCache>
                <c:formatCode>0.00</c:formatCode>
                <c:ptCount val="5"/>
                <c:pt idx="0">
                  <c:v>#N/A</c:v>
                </c:pt>
                <c:pt idx="1">
                  <c:v>13.285787528621</c:v>
                </c:pt>
                <c:pt idx="2">
                  <c:v>14.426093090954399</c:v>
                </c:pt>
                <c:pt idx="3">
                  <c:v>16.087227875040799</c:v>
                </c:pt>
                <c:pt idx="4">
                  <c:v>17.243748827415299</c:v>
                </c:pt>
              </c:numCache>
            </c:numRef>
          </c:yVal>
          <c:smooth val="0"/>
          <c:extLst>
            <c:ext xmlns:c16="http://schemas.microsoft.com/office/drawing/2014/chart" uri="{C3380CC4-5D6E-409C-BE32-E72D297353CC}">
              <c16:uniqueId val="{00000000-9514-4E65-A015-6EAED6E73678}"/>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plots'!$B$37:$F$37</c:f>
              <c:numCache>
                <c:formatCode>0.00</c:formatCode>
                <c:ptCount val="5"/>
                <c:pt idx="0">
                  <c:v>#N/A</c:v>
                </c:pt>
                <c:pt idx="1">
                  <c:v>13.6989789475919</c:v>
                </c:pt>
                <c:pt idx="2">
                  <c:v>15.237726478737599</c:v>
                </c:pt>
                <c:pt idx="3">
                  <c:v>16.3091506943417</c:v>
                </c:pt>
                <c:pt idx="4">
                  <c:v>19.6565343122314</c:v>
                </c:pt>
              </c:numCache>
            </c:numRef>
          </c:yVal>
          <c:smooth val="0"/>
          <c:extLst>
            <c:ext xmlns:c16="http://schemas.microsoft.com/office/drawing/2014/chart" uri="{C3380CC4-5D6E-409C-BE32-E72D297353CC}">
              <c16:uniqueId val="{00000001-9514-4E65-A015-6EAED6E73678}"/>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min val="6"/>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56172300362190875"/>
          <c:y val="0.61980633666262597"/>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plots'!$A$15</c:f>
          <c:strCache>
            <c:ptCount val="1"/>
            <c:pt idx="0">
              <c:v>Fuel Converter Power (kW)</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plots'!$B$15:$F$15</c:f>
              <c:numCache>
                <c:formatCode>0.0</c:formatCode>
                <c:ptCount val="5"/>
                <c:pt idx="0">
                  <c:v>#N/A</c:v>
                </c:pt>
                <c:pt idx="1">
                  <c:v>137.988779486901</c:v>
                </c:pt>
                <c:pt idx="2">
                  <c:v>134.49659619574601</c:v>
                </c:pt>
                <c:pt idx="3">
                  <c:v>129.637033470223</c:v>
                </c:pt>
                <c:pt idx="4">
                  <c:v>124.861260341681</c:v>
                </c:pt>
              </c:numCache>
            </c:numRef>
          </c:yVal>
          <c:smooth val="0"/>
          <c:extLst>
            <c:ext xmlns:c16="http://schemas.microsoft.com/office/drawing/2014/chart" uri="{C3380CC4-5D6E-409C-BE32-E72D297353CC}">
              <c16:uniqueId val="{00000000-7409-45FF-B158-7F3D9FD66DB7}"/>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plots'!$B$40:$F$40</c:f>
              <c:numCache>
                <c:formatCode>0.0</c:formatCode>
                <c:ptCount val="5"/>
                <c:pt idx="0">
                  <c:v>#N/A</c:v>
                </c:pt>
                <c:pt idx="1">
                  <c:v>137.830201720731</c:v>
                </c:pt>
                <c:pt idx="2">
                  <c:v>134.17724243178799</c:v>
                </c:pt>
                <c:pt idx="3">
                  <c:v>128.860805497727</c:v>
                </c:pt>
                <c:pt idx="4">
                  <c:v>123.77665154060099</c:v>
                </c:pt>
              </c:numCache>
            </c:numRef>
          </c:yVal>
          <c:smooth val="0"/>
          <c:extLst>
            <c:ext xmlns:c16="http://schemas.microsoft.com/office/drawing/2014/chart" uri="{C3380CC4-5D6E-409C-BE32-E72D297353CC}">
              <c16:uniqueId val="{00000001-7409-45FF-B158-7F3D9FD66DB7}"/>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plots'!$A$27</c:f>
          <c:strCache>
            <c:ptCount val="1"/>
            <c:pt idx="0">
              <c:v>Cargo Capacity (kg)</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plots'!$B$27:$F$27</c:f>
              <c:numCache>
                <c:formatCode>#,##0</c:formatCode>
                <c:ptCount val="5"/>
                <c:pt idx="0">
                  <c:v>#N/A</c:v>
                </c:pt>
                <c:pt idx="1">
                  <c:v>2800.3757598468501</c:v>
                </c:pt>
                <c:pt idx="2">
                  <c:v>2820.1311743211099</c:v>
                </c:pt>
                <c:pt idx="3">
                  <c:v>2838.4885666618802</c:v>
                </c:pt>
                <c:pt idx="4">
                  <c:v>2884.4818125680804</c:v>
                </c:pt>
              </c:numCache>
            </c:numRef>
          </c:yVal>
          <c:smooth val="0"/>
          <c:extLst>
            <c:ext xmlns:c16="http://schemas.microsoft.com/office/drawing/2014/chart" uri="{C3380CC4-5D6E-409C-BE32-E72D297353CC}">
              <c16:uniqueId val="{00000000-0E22-413C-9EC0-7C50AA546B06}"/>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plots'!$B$52:$F$52</c:f>
              <c:numCache>
                <c:formatCode>#,##0</c:formatCode>
                <c:ptCount val="5"/>
                <c:pt idx="0">
                  <c:v>#N/A</c:v>
                </c:pt>
                <c:pt idx="1">
                  <c:v>2799.55874863179</c:v>
                </c:pt>
                <c:pt idx="2">
                  <c:v>2879.4322546192097</c:v>
                </c:pt>
                <c:pt idx="3">
                  <c:v>2855.4911709747203</c:v>
                </c:pt>
                <c:pt idx="4">
                  <c:v>2894.4159359496398</c:v>
                </c:pt>
              </c:numCache>
            </c:numRef>
          </c:yVal>
          <c:smooth val="0"/>
          <c:extLst>
            <c:ext xmlns:c16="http://schemas.microsoft.com/office/drawing/2014/chart" uri="{C3380CC4-5D6E-409C-BE32-E72D297353CC}">
              <c16:uniqueId val="{00000001-0E22-413C-9EC0-7C50AA546B06}"/>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 Attribute plots'!$A$13</c:f>
          <c:strCache>
            <c:ptCount val="1"/>
            <c:pt idx="0">
              <c:v>Electric Range (mi)</c:v>
            </c:pt>
          </c:strCache>
        </c:strRef>
      </c:tx>
      <c:layout>
        <c:manualLayout>
          <c:xMode val="edge"/>
          <c:yMode val="edge"/>
          <c:x val="3.3447600052631948E-2"/>
          <c:y val="5.628846285958687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'5. Attribute plots'!$A$5</c:f>
              <c:strCache>
                <c:ptCount val="1"/>
                <c:pt idx="0">
                  <c:v>Conservative</c:v>
                </c:pt>
              </c:strCache>
            </c:strRef>
          </c:tx>
          <c:xVal>
            <c:numRef>
              <c:f>'5. Attribute plots'!$B$6:$F$6</c:f>
              <c:numCache>
                <c:formatCode>General</c:formatCode>
                <c:ptCount val="5"/>
                <c:pt idx="0">
                  <c:v>2020</c:v>
                </c:pt>
                <c:pt idx="1">
                  <c:v>2025</c:v>
                </c:pt>
                <c:pt idx="2">
                  <c:v>2030</c:v>
                </c:pt>
                <c:pt idx="3">
                  <c:v>2040</c:v>
                </c:pt>
                <c:pt idx="4">
                  <c:v>2050</c:v>
                </c:pt>
              </c:numCache>
            </c:numRef>
          </c:xVal>
          <c:yVal>
            <c:numRef>
              <c:f>'5. Attribute plots'!$B$13:$F$13</c:f>
              <c:numCache>
                <c:formatCode>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0-B70F-4F56-9D8F-71804A6AB7D0}"/>
            </c:ext>
          </c:extLst>
        </c:ser>
        <c:ser>
          <c:idx val="0"/>
          <c:order val="1"/>
          <c:tx>
            <c:strRef>
              <c:f>'5. Attribute plots'!$A$30</c:f>
              <c:strCache>
                <c:ptCount val="1"/>
                <c:pt idx="0">
                  <c:v>Aggressive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'5. Attribute plots'!$B$6:$F$6</c:f>
              <c:numCache>
                <c:formatCode>General</c:formatCode>
                <c:ptCount val="5"/>
                <c:pt idx="0">
                  <c:v>2020</c:v>
                </c:pt>
                <c:pt idx="1">
                  <c:v>2025</c:v>
                </c:pt>
                <c:pt idx="2">
                  <c:v>2030</c:v>
                </c:pt>
                <c:pt idx="3">
                  <c:v>2040</c:v>
                </c:pt>
                <c:pt idx="4">
                  <c:v>2050</c:v>
                </c:pt>
              </c:numCache>
            </c:numRef>
          </c:xVal>
          <c:yVal>
            <c:numRef>
              <c:f>'5. Attribute plots'!$B$38:$F$38</c:f>
              <c:numCache>
                <c:formatCode>0.0</c:formatCode>
                <c:ptCount val="5"/>
                <c:pt idx="0" formatCode="General">
                  <c:v>#N/A</c:v>
                </c:pt>
                <c:pt idx="1">
                  <c:v>0</c:v>
                </c:pt>
                <c:pt idx="2">
                  <c:v>0</c:v>
                </c:pt>
                <c:pt idx="3">
                  <c:v>0</c:v>
                </c:pt>
                <c:pt idx="4">
                  <c:v>0</c:v>
                </c:pt>
              </c:numCache>
            </c:numRef>
          </c:yVal>
          <c:smooth val="0"/>
          <c:extLst>
            <c:ext xmlns:c16="http://schemas.microsoft.com/office/drawing/2014/chart" uri="{C3380CC4-5D6E-409C-BE32-E72D297353CC}">
              <c16:uniqueId val="{00000001-B70F-4F56-9D8F-71804A6AB7D0}"/>
            </c:ext>
          </c:extLst>
        </c:ser>
        <c:dLbls>
          <c:showLegendKey val="0"/>
          <c:showVal val="0"/>
          <c:showCatName val="0"/>
          <c:showSerName val="0"/>
          <c:showPercent val="0"/>
          <c:showBubbleSize val="0"/>
        </c:dLbls>
        <c:axId val="1139059840"/>
        <c:axId val="1139058200"/>
      </c:scatterChart>
      <c:valAx>
        <c:axId val="1139059840"/>
        <c:scaling>
          <c:orientation val="minMax"/>
          <c:max val="2050"/>
          <c:min val="20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8200"/>
        <c:crosses val="autoZero"/>
        <c:crossBetween val="midCat"/>
      </c:valAx>
      <c:valAx>
        <c:axId val="1139058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9059840"/>
        <c:crosses val="autoZero"/>
        <c:crossBetween val="midCat"/>
      </c:valAx>
    </c:plotArea>
    <c:legend>
      <c:legendPos val="tr"/>
      <c:layout>
        <c:manualLayout>
          <c:xMode val="edge"/>
          <c:yMode val="edge"/>
          <c:x val="0.62504754188048395"/>
          <c:y val="3.5813534494412172E-2"/>
          <c:w val="0.35736230860324525"/>
          <c:h val="0.19934315352789045"/>
        </c:manualLayout>
      </c:layout>
      <c:overlay val="1"/>
      <c:spPr>
        <a:solidFill>
          <a:schemeClr val="bg1">
            <a:alpha val="60000"/>
          </a:schemeClr>
        </a:solidFill>
      </c:spPr>
    </c:legend>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twoCellAnchor>
    <xdr:from>
      <xdr:col>7</xdr:col>
      <xdr:colOff>104775</xdr:colOff>
      <xdr:row>0</xdr:row>
      <xdr:rowOff>128587</xdr:rowOff>
    </xdr:from>
    <xdr:to>
      <xdr:col>13</xdr:col>
      <xdr:colOff>57150</xdr:colOff>
      <xdr:row>11</xdr:row>
      <xdr:rowOff>152400</xdr:rowOff>
    </xdr:to>
    <xdr:graphicFrame macro="">
      <xdr:nvGraphicFramePr>
        <xdr:cNvPr id="2" name="Chart 1">
          <a:extLst>
            <a:ext uri="{FF2B5EF4-FFF2-40B4-BE49-F238E27FC236}">
              <a16:creationId xmlns:a16="http://schemas.microsoft.com/office/drawing/2014/main" id="{B12A19DA-2EE6-4C4A-8C79-2BCB3CC177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104775</xdr:colOff>
      <xdr:row>12</xdr:row>
      <xdr:rowOff>19050</xdr:rowOff>
    </xdr:from>
    <xdr:to>
      <xdr:col>13</xdr:col>
      <xdr:colOff>57150</xdr:colOff>
      <xdr:row>23</xdr:row>
      <xdr:rowOff>42863</xdr:rowOff>
    </xdr:to>
    <xdr:graphicFrame macro="">
      <xdr:nvGraphicFramePr>
        <xdr:cNvPr id="3" name="Chart 2">
          <a:extLst>
            <a:ext uri="{FF2B5EF4-FFF2-40B4-BE49-F238E27FC236}">
              <a16:creationId xmlns:a16="http://schemas.microsoft.com/office/drawing/2014/main" id="{559E62AF-0D2C-41E6-A098-BB8861D67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104775</xdr:colOff>
      <xdr:row>23</xdr:row>
      <xdr:rowOff>66675</xdr:rowOff>
    </xdr:from>
    <xdr:to>
      <xdr:col>13</xdr:col>
      <xdr:colOff>57150</xdr:colOff>
      <xdr:row>34</xdr:row>
      <xdr:rowOff>90488</xdr:rowOff>
    </xdr:to>
    <xdr:graphicFrame macro="">
      <xdr:nvGraphicFramePr>
        <xdr:cNvPr id="4" name="Chart 3">
          <a:extLst>
            <a:ext uri="{FF2B5EF4-FFF2-40B4-BE49-F238E27FC236}">
              <a16:creationId xmlns:a16="http://schemas.microsoft.com/office/drawing/2014/main" id="{6B5457C5-78B8-431B-AEB6-4F3359626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104775</xdr:colOff>
      <xdr:row>34</xdr:row>
      <xdr:rowOff>133350</xdr:rowOff>
    </xdr:from>
    <xdr:to>
      <xdr:col>13</xdr:col>
      <xdr:colOff>57150</xdr:colOff>
      <xdr:row>45</xdr:row>
      <xdr:rowOff>157163</xdr:rowOff>
    </xdr:to>
    <xdr:graphicFrame macro="">
      <xdr:nvGraphicFramePr>
        <xdr:cNvPr id="5" name="Chart 4">
          <a:extLst>
            <a:ext uri="{FF2B5EF4-FFF2-40B4-BE49-F238E27FC236}">
              <a16:creationId xmlns:a16="http://schemas.microsoft.com/office/drawing/2014/main" id="{4A858BFC-3002-4D1D-80F4-273F2A0AA9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104775</xdr:colOff>
      <xdr:row>46</xdr:row>
      <xdr:rowOff>28575</xdr:rowOff>
    </xdr:from>
    <xdr:to>
      <xdr:col>13</xdr:col>
      <xdr:colOff>57150</xdr:colOff>
      <xdr:row>57</xdr:row>
      <xdr:rowOff>52388</xdr:rowOff>
    </xdr:to>
    <xdr:graphicFrame macro="">
      <xdr:nvGraphicFramePr>
        <xdr:cNvPr id="6" name="Chart 5">
          <a:extLst>
            <a:ext uri="{FF2B5EF4-FFF2-40B4-BE49-F238E27FC236}">
              <a16:creationId xmlns:a16="http://schemas.microsoft.com/office/drawing/2014/main" id="{8407DABA-DC32-4E8F-B436-F532E79EEF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104775</xdr:colOff>
      <xdr:row>0</xdr:row>
      <xdr:rowOff>123825</xdr:rowOff>
    </xdr:from>
    <xdr:to>
      <xdr:col>19</xdr:col>
      <xdr:colOff>57150</xdr:colOff>
      <xdr:row>11</xdr:row>
      <xdr:rowOff>147638</xdr:rowOff>
    </xdr:to>
    <xdr:graphicFrame macro="">
      <xdr:nvGraphicFramePr>
        <xdr:cNvPr id="7" name="Chart 6">
          <a:extLst>
            <a:ext uri="{FF2B5EF4-FFF2-40B4-BE49-F238E27FC236}">
              <a16:creationId xmlns:a16="http://schemas.microsoft.com/office/drawing/2014/main" id="{B396889C-4D2F-4831-B02E-94F53D8AD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114300</xdr:colOff>
      <xdr:row>23</xdr:row>
      <xdr:rowOff>85725</xdr:rowOff>
    </xdr:from>
    <xdr:to>
      <xdr:col>19</xdr:col>
      <xdr:colOff>66675</xdr:colOff>
      <xdr:row>34</xdr:row>
      <xdr:rowOff>109538</xdr:rowOff>
    </xdr:to>
    <xdr:graphicFrame macro="">
      <xdr:nvGraphicFramePr>
        <xdr:cNvPr id="8" name="Chart 7">
          <a:extLst>
            <a:ext uri="{FF2B5EF4-FFF2-40B4-BE49-F238E27FC236}">
              <a16:creationId xmlns:a16="http://schemas.microsoft.com/office/drawing/2014/main" id="{B4A904EF-0E69-4D21-AF48-34FD49F37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13</xdr:col>
      <xdr:colOff>151279</xdr:colOff>
      <xdr:row>46</xdr:row>
      <xdr:rowOff>44824</xdr:rowOff>
    </xdr:from>
    <xdr:to>
      <xdr:col>19</xdr:col>
      <xdr:colOff>103654</xdr:colOff>
      <xdr:row>57</xdr:row>
      <xdr:rowOff>68637</xdr:rowOff>
    </xdr:to>
    <xdr:graphicFrame macro="">
      <xdr:nvGraphicFramePr>
        <xdr:cNvPr id="9" name="Chart 8">
          <a:extLst>
            <a:ext uri="{FF2B5EF4-FFF2-40B4-BE49-F238E27FC236}">
              <a16:creationId xmlns:a16="http://schemas.microsoft.com/office/drawing/2014/main" id="{5BA88B1B-8562-4AC5-A402-898405BC0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114300</xdr:colOff>
      <xdr:row>34</xdr:row>
      <xdr:rowOff>154641</xdr:rowOff>
    </xdr:from>
    <xdr:to>
      <xdr:col>19</xdr:col>
      <xdr:colOff>66675</xdr:colOff>
      <xdr:row>46</xdr:row>
      <xdr:rowOff>21572</xdr:rowOff>
    </xdr:to>
    <xdr:graphicFrame macro="">
      <xdr:nvGraphicFramePr>
        <xdr:cNvPr id="10" name="Chart 9">
          <a:extLst>
            <a:ext uri="{FF2B5EF4-FFF2-40B4-BE49-F238E27FC236}">
              <a16:creationId xmlns:a16="http://schemas.microsoft.com/office/drawing/2014/main" id="{36C6F562-56D2-4B22-8853-89A07E1F24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114300</xdr:colOff>
      <xdr:row>23</xdr:row>
      <xdr:rowOff>114300</xdr:rowOff>
    </xdr:from>
    <xdr:to>
      <xdr:col>25</xdr:col>
      <xdr:colOff>66675</xdr:colOff>
      <xdr:row>34</xdr:row>
      <xdr:rowOff>138113</xdr:rowOff>
    </xdr:to>
    <xdr:graphicFrame macro="">
      <xdr:nvGraphicFramePr>
        <xdr:cNvPr id="11" name="Chart 10">
          <a:extLst>
            <a:ext uri="{FF2B5EF4-FFF2-40B4-BE49-F238E27FC236}">
              <a16:creationId xmlns:a16="http://schemas.microsoft.com/office/drawing/2014/main" id="{8DF05088-9265-457A-9787-822C737700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19</xdr:col>
      <xdr:colOff>133350</xdr:colOff>
      <xdr:row>35</xdr:row>
      <xdr:rowOff>19050</xdr:rowOff>
    </xdr:from>
    <xdr:to>
      <xdr:col>25</xdr:col>
      <xdr:colOff>85725</xdr:colOff>
      <xdr:row>46</xdr:row>
      <xdr:rowOff>42863</xdr:rowOff>
    </xdr:to>
    <xdr:graphicFrame macro="">
      <xdr:nvGraphicFramePr>
        <xdr:cNvPr id="12" name="Chart 11">
          <a:extLst>
            <a:ext uri="{FF2B5EF4-FFF2-40B4-BE49-F238E27FC236}">
              <a16:creationId xmlns:a16="http://schemas.microsoft.com/office/drawing/2014/main" id="{87D5EE80-581C-4F89-BD09-90A442A8C5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19</xdr:col>
      <xdr:colOff>123825</xdr:colOff>
      <xdr:row>46</xdr:row>
      <xdr:rowOff>76200</xdr:rowOff>
    </xdr:from>
    <xdr:to>
      <xdr:col>25</xdr:col>
      <xdr:colOff>76200</xdr:colOff>
      <xdr:row>57</xdr:row>
      <xdr:rowOff>100013</xdr:rowOff>
    </xdr:to>
    <xdr:graphicFrame macro="">
      <xdr:nvGraphicFramePr>
        <xdr:cNvPr id="13" name="Chart 12">
          <a:extLst>
            <a:ext uri="{FF2B5EF4-FFF2-40B4-BE49-F238E27FC236}">
              <a16:creationId xmlns:a16="http://schemas.microsoft.com/office/drawing/2014/main" id="{6E7D7B70-9681-4D5F-9B78-42537DAE00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19</xdr:col>
      <xdr:colOff>142875</xdr:colOff>
      <xdr:row>57</xdr:row>
      <xdr:rowOff>133350</xdr:rowOff>
    </xdr:from>
    <xdr:to>
      <xdr:col>25</xdr:col>
      <xdr:colOff>95250</xdr:colOff>
      <xdr:row>68</xdr:row>
      <xdr:rowOff>157163</xdr:rowOff>
    </xdr:to>
    <xdr:graphicFrame macro="">
      <xdr:nvGraphicFramePr>
        <xdr:cNvPr id="14" name="Chart 13">
          <a:extLst>
            <a:ext uri="{FF2B5EF4-FFF2-40B4-BE49-F238E27FC236}">
              <a16:creationId xmlns:a16="http://schemas.microsoft.com/office/drawing/2014/main" id="{5A0CA5FB-F82E-4B28-BB28-DB0067D30E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13</xdr:col>
      <xdr:colOff>85725</xdr:colOff>
      <xdr:row>12</xdr:row>
      <xdr:rowOff>9525</xdr:rowOff>
    </xdr:from>
    <xdr:to>
      <xdr:col>19</xdr:col>
      <xdr:colOff>38100</xdr:colOff>
      <xdr:row>23</xdr:row>
      <xdr:rowOff>33338</xdr:rowOff>
    </xdr:to>
    <xdr:graphicFrame macro="">
      <xdr:nvGraphicFramePr>
        <xdr:cNvPr id="15" name="Chart 14">
          <a:extLst>
            <a:ext uri="{FF2B5EF4-FFF2-40B4-BE49-F238E27FC236}">
              <a16:creationId xmlns:a16="http://schemas.microsoft.com/office/drawing/2014/main" id="{CF6B3464-2952-4FB7-9D19-C882CB5CFA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104775</xdr:colOff>
      <xdr:row>12</xdr:row>
      <xdr:rowOff>28575</xdr:rowOff>
    </xdr:from>
    <xdr:to>
      <xdr:col>25</xdr:col>
      <xdr:colOff>57150</xdr:colOff>
      <xdr:row>23</xdr:row>
      <xdr:rowOff>52388</xdr:rowOff>
    </xdr:to>
    <xdr:graphicFrame macro="">
      <xdr:nvGraphicFramePr>
        <xdr:cNvPr id="16" name="Chart 15">
          <a:extLst>
            <a:ext uri="{FF2B5EF4-FFF2-40B4-BE49-F238E27FC236}">
              <a16:creationId xmlns:a16="http://schemas.microsoft.com/office/drawing/2014/main" id="{B4DA57B1-CA08-41EF-980D-24790539A0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145676</xdr:colOff>
      <xdr:row>69</xdr:row>
      <xdr:rowOff>22412</xdr:rowOff>
    </xdr:from>
    <xdr:to>
      <xdr:col>25</xdr:col>
      <xdr:colOff>98051</xdr:colOff>
      <xdr:row>80</xdr:row>
      <xdr:rowOff>46225</xdr:rowOff>
    </xdr:to>
    <xdr:graphicFrame macro="">
      <xdr:nvGraphicFramePr>
        <xdr:cNvPr id="17" name="Chart 16">
          <a:extLst>
            <a:ext uri="{FF2B5EF4-FFF2-40B4-BE49-F238E27FC236}">
              <a16:creationId xmlns:a16="http://schemas.microsoft.com/office/drawing/2014/main" id="{4A30C6D4-ECEA-4C25-8985-383F85E185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100853</xdr:colOff>
      <xdr:row>0</xdr:row>
      <xdr:rowOff>123264</xdr:rowOff>
    </xdr:from>
    <xdr:to>
      <xdr:col>25</xdr:col>
      <xdr:colOff>53228</xdr:colOff>
      <xdr:row>11</xdr:row>
      <xdr:rowOff>147077</xdr:rowOff>
    </xdr:to>
    <xdr:graphicFrame macro="">
      <xdr:nvGraphicFramePr>
        <xdr:cNvPr id="18" name="Chart 17">
          <a:extLst>
            <a:ext uri="{FF2B5EF4-FFF2-40B4-BE49-F238E27FC236}">
              <a16:creationId xmlns:a16="http://schemas.microsoft.com/office/drawing/2014/main" id="{BDACB005-4E83-4182-95AE-F8572B5D0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89647</xdr:colOff>
      <xdr:row>0</xdr:row>
      <xdr:rowOff>134470</xdr:rowOff>
    </xdr:from>
    <xdr:to>
      <xdr:col>31</xdr:col>
      <xdr:colOff>42022</xdr:colOff>
      <xdr:row>12</xdr:row>
      <xdr:rowOff>1401</xdr:rowOff>
    </xdr:to>
    <xdr:graphicFrame macro="">
      <xdr:nvGraphicFramePr>
        <xdr:cNvPr id="19" name="Chart 18">
          <a:extLst>
            <a:ext uri="{FF2B5EF4-FFF2-40B4-BE49-F238E27FC236}">
              <a16:creationId xmlns:a16="http://schemas.microsoft.com/office/drawing/2014/main" id="{484163AD-7535-4AE6-9B01-62C028E7DA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25</xdr:col>
      <xdr:colOff>100853</xdr:colOff>
      <xdr:row>12</xdr:row>
      <xdr:rowOff>22412</xdr:rowOff>
    </xdr:from>
    <xdr:to>
      <xdr:col>31</xdr:col>
      <xdr:colOff>53228</xdr:colOff>
      <xdr:row>23</xdr:row>
      <xdr:rowOff>46225</xdr:rowOff>
    </xdr:to>
    <xdr:graphicFrame macro="">
      <xdr:nvGraphicFramePr>
        <xdr:cNvPr id="20" name="Chart 19">
          <a:extLst>
            <a:ext uri="{FF2B5EF4-FFF2-40B4-BE49-F238E27FC236}">
              <a16:creationId xmlns:a16="http://schemas.microsoft.com/office/drawing/2014/main" id="{0D0C90BA-2AA4-4839-B1FE-EC5096F4AA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25</xdr:col>
      <xdr:colOff>112058</xdr:colOff>
      <xdr:row>23</xdr:row>
      <xdr:rowOff>145677</xdr:rowOff>
    </xdr:from>
    <xdr:to>
      <xdr:col>31</xdr:col>
      <xdr:colOff>64433</xdr:colOff>
      <xdr:row>35</xdr:row>
      <xdr:rowOff>12608</xdr:rowOff>
    </xdr:to>
    <xdr:graphicFrame macro="">
      <xdr:nvGraphicFramePr>
        <xdr:cNvPr id="21" name="Chart 20">
          <a:extLst>
            <a:ext uri="{FF2B5EF4-FFF2-40B4-BE49-F238E27FC236}">
              <a16:creationId xmlns:a16="http://schemas.microsoft.com/office/drawing/2014/main" id="{75DE4EF2-C107-46E8-900B-B721F513E9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200025</xdr:colOff>
      <xdr:row>1</xdr:row>
      <xdr:rowOff>9525</xdr:rowOff>
    </xdr:from>
    <xdr:to>
      <xdr:col>13</xdr:col>
      <xdr:colOff>504825</xdr:colOff>
      <xdr:row>17</xdr:row>
      <xdr:rowOff>66675</xdr:rowOff>
    </xdr:to>
    <xdr:graphicFrame macro="">
      <xdr:nvGraphicFramePr>
        <xdr:cNvPr id="2" name="Chart 1">
          <a:extLst>
            <a:ext uri="{FF2B5EF4-FFF2-40B4-BE49-F238E27FC236}">
              <a16:creationId xmlns:a16="http://schemas.microsoft.com/office/drawing/2014/main" id="{BDAA11D5-D5A9-4666-BD72-389971E9DC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552450</xdr:colOff>
      <xdr:row>1</xdr:row>
      <xdr:rowOff>142875</xdr:rowOff>
    </xdr:from>
    <xdr:to>
      <xdr:col>12</xdr:col>
      <xdr:colOff>217170</xdr:colOff>
      <xdr:row>1</xdr:row>
      <xdr:rowOff>142875</xdr:rowOff>
    </xdr:to>
    <xdr:cxnSp macro="">
      <xdr:nvCxnSpPr>
        <xdr:cNvPr id="3" name="Straight Connector 2">
          <a:extLst>
            <a:ext uri="{FF2B5EF4-FFF2-40B4-BE49-F238E27FC236}">
              <a16:creationId xmlns:a16="http://schemas.microsoft.com/office/drawing/2014/main" id="{8D91E218-09D6-4992-A49C-97960A5AFEA9}"/>
            </a:ext>
          </a:extLst>
        </xdr:cNvPr>
        <xdr:cNvCxnSpPr/>
      </xdr:nvCxnSpPr>
      <xdr:spPr>
        <a:xfrm flipV="1">
          <a:off x="7477125" y="304800"/>
          <a:ext cx="274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c:userShapes xmlns:c="http://schemas.openxmlformats.org/drawingml/2006/chart">
  <cdr:relSizeAnchor xmlns:cdr="http://schemas.openxmlformats.org/drawingml/2006/chartDrawing">
    <cdr:from>
      <cdr:x>0.74167</cdr:x>
      <cdr:y>0.10863</cdr:y>
    </cdr:from>
    <cdr:to>
      <cdr:x>0.80167</cdr:x>
      <cdr:y>0.10863</cdr:y>
    </cdr:to>
    <cdr:cxnSp macro="">
      <cdr:nvCxnSpPr>
        <cdr:cNvPr id="2" name="Straight Connector 1">
          <a:extLst xmlns:a="http://schemas.openxmlformats.org/drawingml/2006/main">
            <a:ext uri="{FF2B5EF4-FFF2-40B4-BE49-F238E27FC236}">
              <a16:creationId xmlns:a16="http://schemas.microsoft.com/office/drawing/2014/main" id="{3F5AEDEC-C295-5249-1FCA-520D25ABEA5F}"/>
            </a:ext>
          </a:extLst>
        </cdr:cNvPr>
        <cdr:cNvCxnSpPr/>
      </cdr:nvCxnSpPr>
      <cdr:spPr>
        <a:xfrm xmlns:a="http://schemas.openxmlformats.org/drawingml/2006/main" flipV="1">
          <a:off x="3390900" y="287650"/>
          <a:ext cx="274320" cy="0"/>
        </a:xfrm>
        <a:prstGeom xmlns:a="http://schemas.openxmlformats.org/drawingml/2006/main" prst="line">
          <a:avLst/>
        </a:prstGeom>
        <a:ln xmlns:a="http://schemas.openxmlformats.org/drawingml/2006/main" w="19050">
          <a:solidFill>
            <a:schemeClr val="tx1"/>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cdr:x>
      <cdr:y>0</cdr:y>
    </cdr:from>
    <cdr:to>
      <cdr:x>1</cdr:x>
      <cdr:y>0.18898</cdr:y>
    </cdr:to>
    <cdr:sp macro="" textlink="">
      <cdr:nvSpPr>
        <cdr:cNvPr id="3" name="TextBox 2">
          <a:extLst xmlns:a="http://schemas.openxmlformats.org/drawingml/2006/main">
            <a:ext uri="{FF2B5EF4-FFF2-40B4-BE49-F238E27FC236}">
              <a16:creationId xmlns:a16="http://schemas.microsoft.com/office/drawing/2014/main" id="{1C3D2299-D851-2649-39FC-A9876C9605CE}"/>
            </a:ext>
          </a:extLst>
        </cdr:cNvPr>
        <cdr:cNvSpPr txBox="1"/>
      </cdr:nvSpPr>
      <cdr:spPr>
        <a:xfrm xmlns:a="http://schemas.openxmlformats.org/drawingml/2006/main">
          <a:off x="3657600" y="0"/>
          <a:ext cx="914400" cy="457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050"/>
            <a:t>Conservative</a:t>
          </a:r>
        </a:p>
        <a:p xmlns:a="http://schemas.openxmlformats.org/drawingml/2006/main">
          <a:r>
            <a:rPr lang="en-US" sz="1050"/>
            <a:t>Aggressive</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s://www.nrel.gov/docs/fy21osti/79617.pdf" TargetMode="External"/><Relationship Id="rId1" Type="http://schemas.openxmlformats.org/officeDocument/2006/relationships/hyperlink" Target="https://www.nrel.gov/docs/fy23osti/82092.pdf"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eia.gov/outlooks/aeo/" TargetMode="External"/><Relationship Id="rId2" Type="http://schemas.openxmlformats.org/officeDocument/2006/relationships/hyperlink" Target="https://www.eia.gov/outlooks/aeo/" TargetMode="External"/><Relationship Id="rId1" Type="http://schemas.openxmlformats.org/officeDocument/2006/relationships/hyperlink" Target="https://www.eia.gov/outlooks/aeo/" TargetMode="External"/><Relationship Id="rId5" Type="http://schemas.openxmlformats.org/officeDocument/2006/relationships/hyperlink" Target="https://www.nrel.gov/docs/fy21osti/79617.pdf" TargetMode="External"/><Relationship Id="rId4" Type="http://schemas.openxmlformats.org/officeDocument/2006/relationships/hyperlink" Target="https://www.eia.gov/outlooks/aeo/"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24A44-EB5D-4C0A-8F23-C8305A69F0BF}">
  <dimension ref="A1:L14"/>
  <sheetViews>
    <sheetView tabSelected="1" workbookViewId="0">
      <selection activeCell="B14" sqref="B14"/>
    </sheetView>
  </sheetViews>
  <sheetFormatPr defaultRowHeight="12.75"/>
  <cols>
    <col min="1" max="1" width="4.140625" customWidth="1"/>
    <col min="2" max="2" width="68.7109375" bestFit="1" customWidth="1"/>
  </cols>
  <sheetData>
    <row r="1" spans="1:12" ht="15">
      <c r="A1" s="53" t="s">
        <v>0</v>
      </c>
      <c r="B1" s="53"/>
      <c r="C1" s="1"/>
      <c r="D1" s="1"/>
      <c r="E1" s="1"/>
      <c r="F1" s="1"/>
      <c r="G1" s="1"/>
      <c r="H1" s="1"/>
    </row>
    <row r="2" spans="1:12" ht="140.25" customHeight="1">
      <c r="A2" s="54" t="s">
        <v>1</v>
      </c>
      <c r="B2" s="54"/>
      <c r="C2" s="2"/>
      <c r="D2" s="2"/>
      <c r="E2" s="2"/>
      <c r="F2" s="2"/>
      <c r="G2" s="2"/>
      <c r="H2" s="2"/>
    </row>
    <row r="3" spans="1:12">
      <c r="A3" s="2"/>
      <c r="B3" s="2"/>
      <c r="C3" s="2"/>
      <c r="D3" s="2"/>
      <c r="E3" s="2"/>
      <c r="F3" s="2"/>
      <c r="G3" s="2"/>
      <c r="H3" s="2"/>
    </row>
    <row r="4" spans="1:12">
      <c r="A4" s="2"/>
      <c r="B4" s="2"/>
      <c r="C4" s="2"/>
      <c r="D4" s="2"/>
      <c r="E4" s="2"/>
      <c r="F4" s="2"/>
      <c r="G4" s="2"/>
      <c r="H4" s="2"/>
      <c r="L4" s="3"/>
    </row>
    <row r="5" spans="1:12" ht="15">
      <c r="A5" s="4" t="s">
        <v>2</v>
      </c>
      <c r="B5" s="5"/>
    </row>
    <row r="6" spans="1:12">
      <c r="A6" s="6" t="s">
        <v>3</v>
      </c>
    </row>
    <row r="7" spans="1:12">
      <c r="A7">
        <v>1</v>
      </c>
      <c r="B7" s="7" t="s">
        <v>4</v>
      </c>
    </row>
    <row r="8" spans="1:12">
      <c r="A8">
        <v>2</v>
      </c>
      <c r="B8" s="7" t="s">
        <v>5</v>
      </c>
    </row>
    <row r="9" spans="1:12">
      <c r="A9">
        <v>3</v>
      </c>
      <c r="B9" s="7" t="s">
        <v>6</v>
      </c>
    </row>
    <row r="11" spans="1:12">
      <c r="A11" s="6" t="s">
        <v>7</v>
      </c>
    </row>
    <row r="12" spans="1:12">
      <c r="A12">
        <v>4</v>
      </c>
      <c r="B12" s="8" t="s">
        <v>8</v>
      </c>
    </row>
    <row r="13" spans="1:12">
      <c r="A13">
        <v>5</v>
      </c>
      <c r="B13" s="8" t="s">
        <v>9</v>
      </c>
    </row>
    <row r="14" spans="1:12">
      <c r="A14">
        <v>6</v>
      </c>
      <c r="B14" s="8" t="s">
        <v>10</v>
      </c>
    </row>
  </sheetData>
  <mergeCells count="2">
    <mergeCell ref="A1:B1"/>
    <mergeCell ref="A2:B2"/>
  </mergeCells>
  <hyperlinks>
    <hyperlink ref="B7" location="'1. Scenario Design'!A1" display="Scenario Design" xr:uid="{C1D8BF14-E90F-45BE-9131-8A22C4929749}"/>
    <hyperlink ref="B8" location="'2. Dictionary'!A1" display="Dictionary" xr:uid="{4371EC5F-D4B3-4CF5-B360-801293356CD9}"/>
    <hyperlink ref="B9" location="'3. Key Assumptions'!A1" display="Key Assumptions" xr:uid="{13650D11-27D5-444D-94CD-FA3C8CA2393A}"/>
    <hyperlink ref="B12" location="'4. Attributes Table'!A1" display="Attributes Table, all scenarios" xr:uid="{1C9AD07A-DAA4-4742-8091-2834A4F2CDA0}"/>
    <hyperlink ref="B13" location="'5. Attribute plots'!A1" display="Attribute Plots by Vehicle Type and Powertrain - Scenario Comparison, All Attributes" xr:uid="{5562750E-68CF-43A0-8CEC-580FD5E56732}"/>
    <hyperlink ref="B14" location="'6. Single attribute plot'!A1" display="Attribute Plot by Vehicle Type - Powertrain Comparison, Selected Attribute" xr:uid="{C291D5C6-9A04-4824-BBBF-EBE650F5EFE4}"/>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87DF-8E93-4827-928D-850D84E93542}">
  <dimension ref="A1:M35"/>
  <sheetViews>
    <sheetView workbookViewId="0">
      <selection activeCell="A23" sqref="A23:G23"/>
    </sheetView>
  </sheetViews>
  <sheetFormatPr defaultRowHeight="12.75"/>
  <cols>
    <col min="1" max="1" width="15.7109375" style="10" customWidth="1"/>
    <col min="2" max="7" width="15.140625" style="10" customWidth="1"/>
    <col min="8" max="8" width="9.140625" style="10"/>
    <col min="9" max="9" width="13.85546875" style="10" bestFit="1" customWidth="1"/>
    <col min="10" max="16384" width="9.140625" style="10"/>
  </cols>
  <sheetData>
    <row r="1" spans="1:13">
      <c r="A1" s="9" t="s">
        <v>11</v>
      </c>
      <c r="B1" s="58" t="s">
        <v>12</v>
      </c>
      <c r="C1" s="58"/>
      <c r="D1" s="58"/>
      <c r="E1" s="59" t="s">
        <v>13</v>
      </c>
      <c r="F1" s="58"/>
      <c r="G1" s="58"/>
    </row>
    <row r="2" spans="1:13">
      <c r="A2" s="11"/>
      <c r="B2" s="60" t="s">
        <v>14</v>
      </c>
      <c r="C2" s="60"/>
      <c r="D2" s="60"/>
      <c r="E2" s="61" t="s">
        <v>15</v>
      </c>
      <c r="F2" s="60"/>
      <c r="G2" s="60"/>
    </row>
    <row r="3" spans="1:13">
      <c r="A3" s="12" t="s">
        <v>16</v>
      </c>
      <c r="B3" s="55" t="s">
        <v>17</v>
      </c>
      <c r="C3" s="55"/>
      <c r="D3" s="55"/>
      <c r="E3" s="56" t="s">
        <v>18</v>
      </c>
      <c r="F3" s="55"/>
      <c r="G3" s="55"/>
    </row>
    <row r="4" spans="1:13" ht="12.75" customHeight="1">
      <c r="A4" s="12" t="s">
        <v>19</v>
      </c>
      <c r="B4" s="55" t="s">
        <v>20</v>
      </c>
      <c r="C4" s="55"/>
      <c r="D4" s="55"/>
      <c r="E4" s="56" t="s">
        <v>20</v>
      </c>
      <c r="F4" s="55"/>
      <c r="G4" s="55"/>
    </row>
    <row r="5" spans="1:13" ht="25.5">
      <c r="A5" s="15"/>
      <c r="B5" s="13" t="s">
        <v>21</v>
      </c>
      <c r="C5" s="13" t="s">
        <v>22</v>
      </c>
      <c r="D5" s="13" t="s">
        <v>23</v>
      </c>
      <c r="E5" s="14" t="s">
        <v>21</v>
      </c>
      <c r="F5" s="13" t="s">
        <v>22</v>
      </c>
      <c r="G5" s="13" t="s">
        <v>23</v>
      </c>
    </row>
    <row r="6" spans="1:13" ht="25.5" customHeight="1">
      <c r="A6" s="15" t="s">
        <v>24</v>
      </c>
      <c r="B6" s="13" t="s">
        <v>25</v>
      </c>
      <c r="C6" s="13" t="s">
        <v>26</v>
      </c>
      <c r="D6" s="13" t="s">
        <v>27</v>
      </c>
      <c r="E6" s="14" t="s">
        <v>28</v>
      </c>
      <c r="F6" s="13" t="s">
        <v>29</v>
      </c>
      <c r="G6" s="13" t="s">
        <v>28</v>
      </c>
    </row>
    <row r="7" spans="1:13">
      <c r="A7" s="16">
        <v>2020</v>
      </c>
      <c r="B7" s="17">
        <v>2.5676869830969999</v>
      </c>
      <c r="C7" s="17" t="s">
        <v>30</v>
      </c>
      <c r="D7" s="17" t="s">
        <v>30</v>
      </c>
      <c r="E7" s="18">
        <v>2.5676869830969999</v>
      </c>
      <c r="F7" s="19" t="s">
        <v>30</v>
      </c>
      <c r="G7" s="19" t="s">
        <v>30</v>
      </c>
      <c r="M7" s="20"/>
    </row>
    <row r="8" spans="1:13">
      <c r="A8" s="16">
        <v>2025</v>
      </c>
      <c r="B8" s="17">
        <v>3.124940387920792</v>
      </c>
      <c r="C8" s="17">
        <v>7.9999717510134314</v>
      </c>
      <c r="D8" s="17">
        <v>0.25395294902399995</v>
      </c>
      <c r="E8" s="18">
        <v>4.6759280071287135</v>
      </c>
      <c r="F8" s="19">
        <v>6.9999752821367522</v>
      </c>
      <c r="G8" s="19">
        <v>0.12662340757600002</v>
      </c>
      <c r="M8" s="20"/>
    </row>
    <row r="9" spans="1:13">
      <c r="A9" s="16">
        <v>2030</v>
      </c>
      <c r="B9" s="17">
        <v>3.1677109361386138</v>
      </c>
      <c r="C9" s="17">
        <v>6.9999752821367522</v>
      </c>
      <c r="D9" s="17">
        <v>0.256423441744</v>
      </c>
      <c r="E9" s="18">
        <v>4.842727116534653</v>
      </c>
      <c r="F9" s="19">
        <v>4.9999823443833948</v>
      </c>
      <c r="G9" s="19">
        <v>0.12556927700000001</v>
      </c>
      <c r="M9" s="20"/>
    </row>
    <row r="10" spans="1:13" hidden="1">
      <c r="A10" s="16">
        <v>2035</v>
      </c>
      <c r="B10" s="17">
        <v>3.3023379625742573</v>
      </c>
      <c r="C10" s="17">
        <v>5.9999788132600758</v>
      </c>
      <c r="D10" s="17">
        <v>0.25594464260800004</v>
      </c>
      <c r="E10" s="18">
        <v>4.9702980207920788</v>
      </c>
      <c r="F10" s="19">
        <v>4.4999841099450562</v>
      </c>
      <c r="G10" s="19">
        <v>0.122409041656</v>
      </c>
      <c r="M10" s="20"/>
    </row>
    <row r="11" spans="1:13">
      <c r="A11" s="16">
        <v>2040</v>
      </c>
      <c r="B11" s="17">
        <v>3.4133203468316826</v>
      </c>
      <c r="C11" s="17">
        <v>4.9999823443833948</v>
      </c>
      <c r="D11" s="17">
        <v>0.24857073056799997</v>
      </c>
      <c r="E11" s="18">
        <v>5.1515272859405936</v>
      </c>
      <c r="F11" s="19">
        <v>3.9999858755067157</v>
      </c>
      <c r="G11" s="19">
        <v>0.11780633213200001</v>
      </c>
      <c r="M11" s="20"/>
    </row>
    <row r="12" spans="1:13" hidden="1">
      <c r="A12" s="16">
        <v>2045</v>
      </c>
      <c r="B12" s="17">
        <v>3.5199590865346537</v>
      </c>
      <c r="C12" s="17">
        <v>4.4999841099450562</v>
      </c>
      <c r="D12" s="17">
        <v>0.24152157951200001</v>
      </c>
      <c r="E12" s="18">
        <v>5.2890567128712878</v>
      </c>
      <c r="F12" s="19">
        <v>3.9999858755067157</v>
      </c>
      <c r="G12" s="19">
        <v>0.11468217527600001</v>
      </c>
      <c r="M12" s="20"/>
    </row>
    <row r="13" spans="1:13">
      <c r="A13" s="16">
        <v>2050</v>
      </c>
      <c r="B13" s="17">
        <v>3.534920834059406</v>
      </c>
      <c r="C13" s="17">
        <v>3.9999858755067157</v>
      </c>
      <c r="D13" s="17">
        <v>0.234986425784</v>
      </c>
      <c r="E13" s="18">
        <v>5.5080259733663368</v>
      </c>
      <c r="F13" s="19">
        <v>3.9999858755067157</v>
      </c>
      <c r="G13" s="19">
        <v>0.112981109028</v>
      </c>
      <c r="M13" s="20"/>
    </row>
    <row r="14" spans="1:13">
      <c r="A14" s="21"/>
      <c r="B14" s="21"/>
      <c r="C14" s="21"/>
      <c r="D14" s="21"/>
      <c r="E14" s="21"/>
      <c r="F14" s="21"/>
      <c r="G14" s="21"/>
    </row>
    <row r="15" spans="1:13">
      <c r="A15" s="21" t="s">
        <v>31</v>
      </c>
      <c r="B15" s="21"/>
      <c r="C15" s="21"/>
      <c r="D15" s="21"/>
      <c r="E15" s="21"/>
      <c r="F15" s="21"/>
      <c r="G15" s="21"/>
      <c r="M15" s="20"/>
    </row>
    <row r="16" spans="1:13">
      <c r="A16" s="22"/>
      <c r="B16" s="21"/>
      <c r="C16" s="21"/>
      <c r="D16" s="21"/>
      <c r="E16" s="21"/>
      <c r="F16" s="21"/>
      <c r="G16" s="21"/>
    </row>
    <row r="17" spans="1:13">
      <c r="A17" s="21" t="s">
        <v>32</v>
      </c>
      <c r="B17" s="21"/>
      <c r="C17" s="21"/>
      <c r="D17" s="21"/>
      <c r="E17" s="21"/>
      <c r="F17" s="21"/>
      <c r="G17" s="21"/>
    </row>
    <row r="18" spans="1:13">
      <c r="A18" s="23" t="s">
        <v>33</v>
      </c>
      <c r="B18" s="21"/>
      <c r="C18" s="21"/>
      <c r="D18" s="21"/>
      <c r="E18" s="21"/>
      <c r="F18" s="21"/>
      <c r="G18" s="21"/>
    </row>
    <row r="20" spans="1:13" ht="25.5" customHeight="1">
      <c r="A20" s="57" t="s">
        <v>34</v>
      </c>
      <c r="B20" s="57"/>
      <c r="C20" s="57"/>
      <c r="D20" s="57"/>
      <c r="E20" s="57"/>
      <c r="F20" s="57"/>
      <c r="G20" s="57"/>
      <c r="M20" s="20"/>
    </row>
    <row r="21" spans="1:13">
      <c r="A21" s="25" t="s">
        <v>35</v>
      </c>
      <c r="B21" s="26" t="s">
        <v>36</v>
      </c>
      <c r="C21" s="24"/>
      <c r="D21" s="24"/>
      <c r="E21" s="24"/>
      <c r="F21" s="24"/>
      <c r="G21" s="24"/>
    </row>
    <row r="23" spans="1:13" ht="25.5" customHeight="1">
      <c r="A23" s="57" t="s">
        <v>189</v>
      </c>
      <c r="B23" s="57"/>
      <c r="C23" s="57"/>
      <c r="D23" s="57"/>
      <c r="E23" s="57"/>
      <c r="F23" s="57"/>
      <c r="G23" s="57"/>
    </row>
    <row r="25" spans="1:13">
      <c r="M25" s="20"/>
    </row>
    <row r="30" spans="1:13">
      <c r="M30" s="20"/>
    </row>
    <row r="35" spans="13:13">
      <c r="M35" s="20"/>
    </row>
  </sheetData>
  <mergeCells count="10">
    <mergeCell ref="B4:D4"/>
    <mergeCell ref="E4:G4"/>
    <mergeCell ref="A20:G20"/>
    <mergeCell ref="A23:G23"/>
    <mergeCell ref="B1:D1"/>
    <mergeCell ref="E1:G1"/>
    <mergeCell ref="B2:D2"/>
    <mergeCell ref="E2:G2"/>
    <mergeCell ref="B3:D3"/>
    <mergeCell ref="E3:G3"/>
  </mergeCells>
  <hyperlinks>
    <hyperlink ref="B21" r:id="rId1" xr:uid="{0EC2CF1B-A343-426B-8ED3-C9DC63B5EDE8}"/>
    <hyperlink ref="A18" r:id="rId2" display="Vehicle Technologies and Hydrogen and Fuel Cell Technologies Research and Development Programs Benefits Assessment Report for 2020 (nrel.gov)" xr:uid="{1DCC9BCF-3AD0-4D26-9AF3-2C73C64A193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4F01F-E9DA-42AB-8283-0A15D45CF9B9}">
  <dimension ref="A2:C47"/>
  <sheetViews>
    <sheetView workbookViewId="0"/>
  </sheetViews>
  <sheetFormatPr defaultRowHeight="12.75"/>
  <cols>
    <col min="1" max="1" width="30.28515625" bestFit="1" customWidth="1"/>
    <col min="2" max="2" width="18.42578125" bestFit="1" customWidth="1"/>
    <col min="3" max="3" width="71.28515625" customWidth="1"/>
  </cols>
  <sheetData>
    <row r="2" spans="1:3" s="6" customFormat="1" ht="15">
      <c r="A2" s="28" t="s">
        <v>37</v>
      </c>
      <c r="B2" s="28" t="s">
        <v>38</v>
      </c>
      <c r="C2" s="28" t="s">
        <v>39</v>
      </c>
    </row>
    <row r="3" spans="1:3">
      <c r="A3" t="s">
        <v>40</v>
      </c>
      <c r="B3" t="s">
        <v>41</v>
      </c>
    </row>
    <row r="4" spans="1:3">
      <c r="A4" t="s">
        <v>42</v>
      </c>
      <c r="B4" t="s">
        <v>41</v>
      </c>
    </row>
    <row r="5" spans="1:3">
      <c r="A5" t="s">
        <v>43</v>
      </c>
      <c r="B5" t="s">
        <v>41</v>
      </c>
    </row>
    <row r="6" spans="1:3">
      <c r="A6" t="s">
        <v>44</v>
      </c>
      <c r="B6" t="s">
        <v>41</v>
      </c>
    </row>
    <row r="7" spans="1:3">
      <c r="A7" t="s">
        <v>45</v>
      </c>
      <c r="B7" t="s">
        <v>46</v>
      </c>
    </row>
    <row r="8" spans="1:3">
      <c r="A8" t="s">
        <v>47</v>
      </c>
      <c r="B8" t="s">
        <v>48</v>
      </c>
      <c r="C8" t="s">
        <v>49</v>
      </c>
    </row>
    <row r="9" spans="1:3">
      <c r="A9" t="s">
        <v>50</v>
      </c>
      <c r="B9" t="s">
        <v>51</v>
      </c>
      <c r="C9" t="s">
        <v>52</v>
      </c>
    </row>
    <row r="10" spans="1:3">
      <c r="A10" t="s">
        <v>53</v>
      </c>
      <c r="B10" t="s">
        <v>54</v>
      </c>
      <c r="C10" t="s">
        <v>55</v>
      </c>
    </row>
    <row r="11" spans="1:3">
      <c r="A11" t="s">
        <v>56</v>
      </c>
      <c r="B11" t="s">
        <v>57</v>
      </c>
      <c r="C11" t="s">
        <v>58</v>
      </c>
    </row>
    <row r="12" spans="1:3">
      <c r="A12" t="s">
        <v>59</v>
      </c>
      <c r="B12" t="s">
        <v>57</v>
      </c>
      <c r="C12" t="s">
        <v>60</v>
      </c>
    </row>
    <row r="13" spans="1:3">
      <c r="A13" t="s">
        <v>61</v>
      </c>
      <c r="B13" t="s">
        <v>62</v>
      </c>
      <c r="C13" t="s">
        <v>63</v>
      </c>
    </row>
    <row r="14" spans="1:3">
      <c r="A14" t="s">
        <v>64</v>
      </c>
      <c r="B14" t="s">
        <v>30</v>
      </c>
      <c r="C14" t="s">
        <v>65</v>
      </c>
    </row>
    <row r="15" spans="1:3">
      <c r="A15" t="s">
        <v>66</v>
      </c>
      <c r="B15" t="s">
        <v>51</v>
      </c>
      <c r="C15" t="s">
        <v>67</v>
      </c>
    </row>
    <row r="16" spans="1:3">
      <c r="A16" t="s">
        <v>68</v>
      </c>
      <c r="B16" t="s">
        <v>69</v>
      </c>
      <c r="C16" t="s">
        <v>70</v>
      </c>
    </row>
    <row r="17" spans="1:3">
      <c r="A17" t="s">
        <v>71</v>
      </c>
      <c r="B17" t="s">
        <v>72</v>
      </c>
      <c r="C17" t="s">
        <v>73</v>
      </c>
    </row>
    <row r="18" spans="1:3">
      <c r="A18" t="s">
        <v>74</v>
      </c>
      <c r="B18" t="s">
        <v>72</v>
      </c>
      <c r="C18" t="s">
        <v>75</v>
      </c>
    </row>
    <row r="19" spans="1:3">
      <c r="A19" t="s">
        <v>76</v>
      </c>
      <c r="B19" t="s">
        <v>72</v>
      </c>
      <c r="C19" t="s">
        <v>77</v>
      </c>
    </row>
    <row r="20" spans="1:3">
      <c r="A20" t="s">
        <v>78</v>
      </c>
      <c r="B20" t="s">
        <v>72</v>
      </c>
      <c r="C20" t="s">
        <v>79</v>
      </c>
    </row>
    <row r="21" spans="1:3">
      <c r="A21" t="s">
        <v>80</v>
      </c>
      <c r="B21" t="s">
        <v>72</v>
      </c>
      <c r="C21" t="s">
        <v>81</v>
      </c>
    </row>
    <row r="22" spans="1:3">
      <c r="A22" t="s">
        <v>82</v>
      </c>
      <c r="B22" t="s">
        <v>72</v>
      </c>
      <c r="C22" t="s">
        <v>83</v>
      </c>
    </row>
    <row r="23" spans="1:3">
      <c r="A23" t="s">
        <v>84</v>
      </c>
      <c r="B23" t="s">
        <v>72</v>
      </c>
      <c r="C23" t="s">
        <v>85</v>
      </c>
    </row>
    <row r="24" spans="1:3">
      <c r="A24" t="s">
        <v>86</v>
      </c>
      <c r="B24" t="s">
        <v>87</v>
      </c>
    </row>
    <row r="25" spans="1:3">
      <c r="A25" t="s">
        <v>88</v>
      </c>
      <c r="B25" t="s">
        <v>87</v>
      </c>
      <c r="C25" t="s">
        <v>89</v>
      </c>
    </row>
    <row r="26" spans="1:3">
      <c r="A26" t="s">
        <v>90</v>
      </c>
      <c r="B26" t="s">
        <v>87</v>
      </c>
      <c r="C26" t="s">
        <v>91</v>
      </c>
    </row>
    <row r="27" spans="1:3">
      <c r="A27" t="s">
        <v>92</v>
      </c>
      <c r="B27" t="s">
        <v>62</v>
      </c>
      <c r="C27" t="s">
        <v>93</v>
      </c>
    </row>
    <row r="29" spans="1:3" ht="15">
      <c r="A29" s="28" t="s">
        <v>94</v>
      </c>
      <c r="B29" s="70"/>
      <c r="C29" s="70"/>
    </row>
    <row r="30" spans="1:3">
      <c r="A30" s="6" t="s">
        <v>95</v>
      </c>
    </row>
    <row r="31" spans="1:3">
      <c r="A31" s="27" t="str" cm="1">
        <f t="array" ref="A31:A34">ptrains</f>
        <v>Diesel</v>
      </c>
      <c r="B31" t="s">
        <v>96</v>
      </c>
    </row>
    <row r="32" spans="1:3">
      <c r="A32" s="27" t="str">
        <v>BEV</v>
      </c>
      <c r="B32" t="s">
        <v>97</v>
      </c>
    </row>
    <row r="33" spans="1:2">
      <c r="A33" s="27" t="str">
        <v>HEV</v>
      </c>
      <c r="B33" t="s">
        <v>98</v>
      </c>
    </row>
    <row r="34" spans="1:2">
      <c r="A34" s="27" t="str">
        <v>FCEV</v>
      </c>
      <c r="B34" t="s">
        <v>99</v>
      </c>
    </row>
    <row r="35" spans="1:2">
      <c r="A35" s="6" t="s">
        <v>100</v>
      </c>
    </row>
    <row r="36" spans="1:2">
      <c r="A36" s="27" t="str" cm="1">
        <f t="array" ref="A36:A44">veh_mods</f>
        <v>Class 4 Box truck</v>
      </c>
      <c r="B36" t="s">
        <v>101</v>
      </c>
    </row>
    <row r="37" spans="1:2">
      <c r="A37" s="27" t="str">
        <v>Class 6 Box truck</v>
      </c>
      <c r="B37" t="s">
        <v>101</v>
      </c>
    </row>
    <row r="38" spans="1:2">
      <c r="A38" s="27" t="str">
        <v>Class 8 Box truck</v>
      </c>
      <c r="B38" t="s">
        <v>102</v>
      </c>
    </row>
    <row r="39" spans="1:2">
      <c r="A39" s="27" t="str">
        <v>Class 8 Day cab high roof</v>
      </c>
      <c r="B39" t="s">
        <v>103</v>
      </c>
    </row>
    <row r="40" spans="1:2">
      <c r="A40" s="27" t="str">
        <v>Class 8 Day cab low roof</v>
      </c>
      <c r="B40" t="s">
        <v>103</v>
      </c>
    </row>
    <row r="41" spans="1:2">
      <c r="A41" s="27" t="str">
        <v>Class 8 Day cab mid roof</v>
      </c>
      <c r="B41" t="s">
        <v>103</v>
      </c>
    </row>
    <row r="42" spans="1:2">
      <c r="A42" s="27" t="str">
        <v>Class 8 Sleeper cab high roof</v>
      </c>
      <c r="B42" t="s">
        <v>104</v>
      </c>
    </row>
    <row r="43" spans="1:2">
      <c r="A43" s="27" t="str">
        <v>Class 8 Sleeper cab low roof</v>
      </c>
      <c r="B43" t="s">
        <v>104</v>
      </c>
    </row>
    <row r="44" spans="1:2">
      <c r="A44" s="27" t="str">
        <v>Class 8 Sleeper cab mid roof</v>
      </c>
      <c r="B44" t="s">
        <v>104</v>
      </c>
    </row>
    <row r="45" spans="1:2">
      <c r="A45" s="6" t="s">
        <v>11</v>
      </c>
    </row>
    <row r="46" spans="1:2">
      <c r="A46" s="27" t="str" cm="1">
        <f t="array" ref="A46:A47">tech_cases</f>
        <v>Conservative</v>
      </c>
      <c r="B46" t="s">
        <v>187</v>
      </c>
    </row>
    <row r="47" spans="1:2">
      <c r="A47" s="27" t="str">
        <v>Aggressive</v>
      </c>
      <c r="B47" t="s">
        <v>188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CB4E3-5390-4388-9C7B-BFEDB3F77899}">
  <dimension ref="A2:Y45"/>
  <sheetViews>
    <sheetView workbookViewId="0">
      <selection activeCell="A2" sqref="A2"/>
    </sheetView>
  </sheetViews>
  <sheetFormatPr defaultRowHeight="12.75"/>
  <cols>
    <col min="1" max="1" width="14.85546875" customWidth="1"/>
    <col min="2" max="10" width="10.7109375" customWidth="1"/>
  </cols>
  <sheetData>
    <row r="2" spans="1:25" ht="15">
      <c r="A2" s="28" t="s">
        <v>105</v>
      </c>
      <c r="B2" s="5"/>
      <c r="C2" s="5"/>
      <c r="D2" s="5"/>
      <c r="E2" s="5"/>
      <c r="F2" s="5"/>
      <c r="G2" s="5"/>
      <c r="H2" s="5"/>
      <c r="I2" s="5"/>
      <c r="J2" s="5"/>
      <c r="K2" s="5"/>
      <c r="L2" s="5"/>
      <c r="M2" s="5"/>
      <c r="N2" s="5"/>
      <c r="O2" s="5"/>
    </row>
    <row r="3" spans="1:25" s="6" customFormat="1">
      <c r="A3" s="6" t="s">
        <v>106</v>
      </c>
      <c r="B3" s="6" t="s">
        <v>107</v>
      </c>
      <c r="C3" s="6" t="s">
        <v>108</v>
      </c>
      <c r="D3" s="6" t="s">
        <v>109</v>
      </c>
      <c r="P3"/>
      <c r="Q3"/>
      <c r="R3"/>
      <c r="S3"/>
      <c r="T3"/>
      <c r="U3"/>
      <c r="V3"/>
      <c r="W3"/>
      <c r="X3"/>
      <c r="Y3"/>
    </row>
    <row r="4" spans="1:25">
      <c r="A4" t="s">
        <v>110</v>
      </c>
      <c r="B4">
        <v>4</v>
      </c>
      <c r="C4" t="s">
        <v>111</v>
      </c>
      <c r="D4" t="s">
        <v>112</v>
      </c>
    </row>
    <row r="5" spans="1:25">
      <c r="A5" t="s">
        <v>113</v>
      </c>
      <c r="B5" s="29">
        <v>0.03</v>
      </c>
      <c r="C5" t="s">
        <v>30</v>
      </c>
      <c r="D5" t="s">
        <v>114</v>
      </c>
    </row>
    <row r="6" spans="1:25">
      <c r="A6" t="s">
        <v>115</v>
      </c>
      <c r="B6">
        <v>1.4</v>
      </c>
      <c r="C6" t="s">
        <v>30</v>
      </c>
      <c r="D6" t="s">
        <v>116</v>
      </c>
    </row>
    <row r="7" spans="1:25">
      <c r="A7" t="s">
        <v>117</v>
      </c>
      <c r="B7" t="s">
        <v>118</v>
      </c>
      <c r="C7" t="s">
        <v>30</v>
      </c>
      <c r="D7" t="s">
        <v>119</v>
      </c>
    </row>
    <row r="8" spans="1:25" ht="13.5" thickBot="1">
      <c r="A8" s="30"/>
      <c r="B8" s="30"/>
      <c r="C8" s="30"/>
      <c r="D8" s="30"/>
      <c r="E8" s="30"/>
      <c r="F8" s="30"/>
      <c r="G8" s="30"/>
      <c r="H8" s="30"/>
      <c r="I8" s="30"/>
      <c r="J8" s="30"/>
      <c r="K8" s="30"/>
      <c r="L8" s="30"/>
      <c r="M8" s="30"/>
      <c r="N8" s="30"/>
      <c r="O8" s="30"/>
    </row>
    <row r="9" spans="1:25" ht="15">
      <c r="A9" s="28" t="s">
        <v>120</v>
      </c>
      <c r="B9" s="5"/>
      <c r="C9" s="5"/>
      <c r="D9" s="5"/>
      <c r="E9" s="5"/>
      <c r="F9" s="5"/>
      <c r="G9" s="5"/>
      <c r="H9" s="5"/>
      <c r="I9" s="5"/>
      <c r="J9" s="5"/>
      <c r="K9" s="5"/>
      <c r="L9" s="5"/>
      <c r="M9" s="5"/>
      <c r="N9" s="5"/>
      <c r="O9" s="5"/>
    </row>
    <row r="10" spans="1:25" s="6" customFormat="1">
      <c r="B10" s="62" t="s">
        <v>121</v>
      </c>
      <c r="C10" s="62"/>
      <c r="D10" s="62"/>
      <c r="E10" s="62"/>
      <c r="F10" s="62"/>
      <c r="G10" s="62"/>
      <c r="H10" s="62"/>
      <c r="I10" s="62"/>
      <c r="J10" s="62"/>
      <c r="P10"/>
      <c r="Q10"/>
      <c r="R10"/>
      <c r="S10"/>
      <c r="T10"/>
      <c r="U10"/>
      <c r="V10"/>
      <c r="W10"/>
      <c r="X10"/>
      <c r="Y10"/>
    </row>
    <row r="11" spans="1:25" s="6" customFormat="1" ht="38.25">
      <c r="A11" s="6" t="s">
        <v>122</v>
      </c>
      <c r="B11" s="31" t="str" cm="1">
        <f t="array" ref="B11:J11">TRANSPOSE(veh_mods)</f>
        <v>Class 4 Box truck</v>
      </c>
      <c r="C11" s="31" t="str">
        <v>Class 6 Box truck</v>
      </c>
      <c r="D11" s="31" t="str">
        <v>Class 8 Box truck</v>
      </c>
      <c r="E11" s="31" t="str">
        <v>Class 8 Day cab high roof</v>
      </c>
      <c r="F11" s="31" t="str">
        <v>Class 8 Day cab low roof</v>
      </c>
      <c r="G11" s="31" t="str">
        <v>Class 8 Day cab mid roof</v>
      </c>
      <c r="H11" s="31" t="str">
        <v>Class 8 Sleeper cab high roof</v>
      </c>
      <c r="I11" s="31" t="str">
        <v>Class 8 Sleeper cab low roof</v>
      </c>
      <c r="J11" s="31" t="str">
        <v>Class 8 Sleeper cab mid roof</v>
      </c>
      <c r="P11"/>
      <c r="Q11"/>
      <c r="R11"/>
      <c r="S11"/>
      <c r="T11"/>
      <c r="U11"/>
      <c r="V11"/>
      <c r="W11"/>
      <c r="X11"/>
      <c r="Y11"/>
    </row>
    <row r="12" spans="1:25">
      <c r="A12">
        <v>1</v>
      </c>
      <c r="B12" s="32">
        <v>36892</v>
      </c>
      <c r="C12" s="32">
        <v>36892</v>
      </c>
      <c r="D12" s="32">
        <v>26456</v>
      </c>
      <c r="E12" s="32">
        <v>74563</v>
      </c>
      <c r="F12" s="32">
        <v>74563</v>
      </c>
      <c r="G12" s="32">
        <v>74563</v>
      </c>
      <c r="H12" s="32">
        <v>108010</v>
      </c>
      <c r="I12" s="32">
        <v>108010</v>
      </c>
      <c r="J12" s="32">
        <v>108010</v>
      </c>
    </row>
    <row r="13" spans="1:25">
      <c r="A13">
        <v>2</v>
      </c>
      <c r="B13" s="32">
        <v>34042</v>
      </c>
      <c r="C13" s="32">
        <v>34042</v>
      </c>
      <c r="D13" s="32">
        <v>29302</v>
      </c>
      <c r="E13" s="32">
        <v>73479</v>
      </c>
      <c r="F13" s="32">
        <v>73479</v>
      </c>
      <c r="G13" s="32">
        <v>73479</v>
      </c>
      <c r="H13" s="32">
        <v>117983</v>
      </c>
      <c r="I13" s="32">
        <v>117983</v>
      </c>
      <c r="J13" s="32">
        <v>117983</v>
      </c>
    </row>
    <row r="14" spans="1:25">
      <c r="A14">
        <v>3</v>
      </c>
      <c r="B14" s="32">
        <v>31413</v>
      </c>
      <c r="C14" s="32">
        <v>31413</v>
      </c>
      <c r="D14" s="32">
        <v>30282</v>
      </c>
      <c r="E14" s="32">
        <v>71710</v>
      </c>
      <c r="F14" s="32">
        <v>71710</v>
      </c>
      <c r="G14" s="32">
        <v>71710</v>
      </c>
      <c r="H14" s="32">
        <v>114998</v>
      </c>
      <c r="I14" s="32">
        <v>114998</v>
      </c>
      <c r="J14" s="32">
        <v>114998</v>
      </c>
    </row>
    <row r="15" spans="1:25">
      <c r="A15">
        <v>4</v>
      </c>
      <c r="B15" s="32">
        <v>28986</v>
      </c>
      <c r="C15" s="32">
        <v>28986</v>
      </c>
      <c r="D15" s="32">
        <v>28348</v>
      </c>
      <c r="E15" s="32">
        <v>68573</v>
      </c>
      <c r="F15" s="32">
        <v>68573</v>
      </c>
      <c r="G15" s="32">
        <v>68573</v>
      </c>
      <c r="H15" s="32">
        <v>104732</v>
      </c>
      <c r="I15" s="32">
        <v>104732</v>
      </c>
      <c r="J15" s="32">
        <v>104732</v>
      </c>
    </row>
    <row r="16" spans="1:25">
      <c r="A16" t="s">
        <v>123</v>
      </c>
      <c r="B16" s="32">
        <v>150</v>
      </c>
      <c r="C16" s="32">
        <v>150</v>
      </c>
      <c r="D16" s="32">
        <v>150</v>
      </c>
      <c r="E16" s="32">
        <v>250</v>
      </c>
      <c r="F16" s="33" t="s">
        <v>124</v>
      </c>
      <c r="G16" s="33" t="s">
        <v>124</v>
      </c>
      <c r="H16" s="32">
        <v>500</v>
      </c>
      <c r="I16" s="33" t="s">
        <v>124</v>
      </c>
      <c r="J16" s="33" t="s">
        <v>124</v>
      </c>
    </row>
    <row r="17" spans="1:15">
      <c r="B17" s="32"/>
      <c r="C17" s="32"/>
      <c r="D17" s="32"/>
      <c r="E17" s="32"/>
      <c r="F17" s="33"/>
      <c r="G17" s="33"/>
      <c r="H17" s="32"/>
      <c r="I17" s="33"/>
      <c r="J17" s="33"/>
    </row>
    <row r="18" spans="1:15">
      <c r="A18" t="s">
        <v>125</v>
      </c>
      <c r="E18" s="32"/>
      <c r="H18" s="32"/>
      <c r="I18" s="32"/>
    </row>
    <row r="19" spans="1:15">
      <c r="A19" t="s">
        <v>126</v>
      </c>
      <c r="E19" s="32"/>
      <c r="H19" s="32"/>
      <c r="I19" s="32"/>
    </row>
    <row r="20" spans="1:15" ht="13.5" thickBot="1">
      <c r="A20" s="30"/>
      <c r="B20" s="30"/>
      <c r="C20" s="30"/>
      <c r="D20" s="30"/>
      <c r="E20" s="30"/>
      <c r="F20" s="30"/>
      <c r="G20" s="30"/>
      <c r="H20" s="30"/>
      <c r="I20" s="30"/>
      <c r="J20" s="30"/>
      <c r="K20" s="30"/>
      <c r="L20" s="30"/>
      <c r="M20" s="30"/>
      <c r="N20" s="30"/>
      <c r="O20" s="30"/>
    </row>
    <row r="21" spans="1:15" ht="15">
      <c r="A21" s="28" t="s">
        <v>127</v>
      </c>
      <c r="B21" s="5"/>
      <c r="C21" s="5"/>
      <c r="D21" s="5"/>
      <c r="E21" s="5"/>
      <c r="F21" s="5"/>
      <c r="G21" s="5"/>
      <c r="H21" s="5"/>
      <c r="I21" s="5"/>
      <c r="J21" s="5"/>
      <c r="K21" s="5"/>
      <c r="L21" s="5"/>
      <c r="M21" s="5"/>
      <c r="N21" s="5"/>
      <c r="O21" s="5"/>
    </row>
    <row r="22" spans="1:15">
      <c r="A22" s="6" t="s">
        <v>128</v>
      </c>
      <c r="B22" s="6" t="s">
        <v>108</v>
      </c>
      <c r="C22" s="6" t="s">
        <v>129</v>
      </c>
      <c r="D22" s="6">
        <v>2020</v>
      </c>
      <c r="E22" s="6">
        <v>2025</v>
      </c>
      <c r="F22" s="6">
        <v>2030</v>
      </c>
      <c r="G22" s="6">
        <v>2040</v>
      </c>
      <c r="H22" s="6">
        <v>2050</v>
      </c>
      <c r="I22" s="6" t="s">
        <v>130</v>
      </c>
      <c r="J22" s="6"/>
      <c r="K22" s="6"/>
      <c r="L22" s="6" t="s">
        <v>109</v>
      </c>
    </row>
    <row r="23" spans="1:15">
      <c r="A23" t="s">
        <v>131</v>
      </c>
      <c r="B23" t="s">
        <v>132</v>
      </c>
      <c r="C23" t="s">
        <v>133</v>
      </c>
      <c r="D23" s="17">
        <v>2.5676869830969999</v>
      </c>
      <c r="E23" s="17">
        <v>3.124940387920792</v>
      </c>
      <c r="F23" s="17">
        <v>3.1677109361386138</v>
      </c>
      <c r="G23" s="17">
        <v>3.4133203468316826</v>
      </c>
      <c r="H23" s="17">
        <v>3.534920834059406</v>
      </c>
      <c r="I23" s="7" t="s">
        <v>25</v>
      </c>
      <c r="L23" t="s">
        <v>134</v>
      </c>
    </row>
    <row r="24" spans="1:15">
      <c r="A24" t="s">
        <v>131</v>
      </c>
      <c r="B24" t="s">
        <v>132</v>
      </c>
      <c r="C24" t="s">
        <v>135</v>
      </c>
      <c r="D24" s="17">
        <v>2.5676869830969999</v>
      </c>
      <c r="E24" s="17">
        <v>4.6759280071287135</v>
      </c>
      <c r="F24" s="17">
        <v>4.842727116534653</v>
      </c>
      <c r="G24" s="17">
        <v>5.1515272859405936</v>
      </c>
      <c r="H24" s="17">
        <v>5.5080259733663368</v>
      </c>
      <c r="I24" s="7" t="s">
        <v>136</v>
      </c>
    </row>
    <row r="25" spans="1:15">
      <c r="A25" t="s">
        <v>137</v>
      </c>
      <c r="B25" t="s">
        <v>138</v>
      </c>
      <c r="C25" t="s">
        <v>133</v>
      </c>
      <c r="D25" s="17" t="s">
        <v>30</v>
      </c>
      <c r="E25" s="17">
        <v>0.25395294902399995</v>
      </c>
      <c r="F25" s="17">
        <v>0.256423441744</v>
      </c>
      <c r="G25" s="17">
        <v>0.24857073056799997</v>
      </c>
      <c r="H25" s="17">
        <v>0.234986425784</v>
      </c>
      <c r="I25" s="7" t="s">
        <v>139</v>
      </c>
      <c r="L25" t="s">
        <v>134</v>
      </c>
    </row>
    <row r="26" spans="1:15">
      <c r="A26" t="s">
        <v>137</v>
      </c>
      <c r="B26" t="s">
        <v>138</v>
      </c>
      <c r="C26" t="s">
        <v>135</v>
      </c>
      <c r="D26" s="17" t="s">
        <v>30</v>
      </c>
      <c r="E26" s="17">
        <v>0.12662340757600002</v>
      </c>
      <c r="F26" s="17">
        <v>0.12556927700000001</v>
      </c>
      <c r="G26" s="17">
        <v>0.11780633213200001</v>
      </c>
      <c r="H26" s="17">
        <v>0.112981109028</v>
      </c>
      <c r="I26" s="7" t="s">
        <v>140</v>
      </c>
    </row>
    <row r="27" spans="1:15">
      <c r="A27" t="s">
        <v>141</v>
      </c>
      <c r="B27" t="s">
        <v>142</v>
      </c>
      <c r="C27" t="s">
        <v>133</v>
      </c>
      <c r="D27" s="17" t="s">
        <v>30</v>
      </c>
      <c r="E27" s="17">
        <v>7.9999717510134314</v>
      </c>
      <c r="F27" s="17">
        <v>6.9999752821367522</v>
      </c>
      <c r="G27" s="17">
        <v>4.9999823443833948</v>
      </c>
      <c r="H27" s="17">
        <v>3.9999858755067157</v>
      </c>
      <c r="I27" t="s">
        <v>143</v>
      </c>
      <c r="L27" t="s">
        <v>144</v>
      </c>
    </row>
    <row r="28" spans="1:15">
      <c r="A28" t="s">
        <v>141</v>
      </c>
      <c r="B28" t="s">
        <v>142</v>
      </c>
      <c r="C28" t="s">
        <v>135</v>
      </c>
      <c r="D28" s="17" t="s">
        <v>30</v>
      </c>
      <c r="E28" s="17">
        <v>6.9999752821367522</v>
      </c>
      <c r="F28" s="17">
        <v>4.9999823443833948</v>
      </c>
      <c r="G28" s="17">
        <v>3.9999858755067157</v>
      </c>
      <c r="H28" s="17">
        <v>3.9999858755067157</v>
      </c>
      <c r="I28" t="s">
        <v>145</v>
      </c>
      <c r="L28" t="s">
        <v>146</v>
      </c>
    </row>
    <row r="29" spans="1:15" ht="13.5" thickBot="1">
      <c r="A29" s="30"/>
      <c r="B29" s="30"/>
      <c r="C29" s="30"/>
      <c r="D29" s="30"/>
      <c r="E29" s="30"/>
      <c r="F29" s="30"/>
      <c r="G29" s="30"/>
      <c r="H29" s="30"/>
      <c r="I29" s="30"/>
      <c r="J29" s="30"/>
      <c r="K29" s="30"/>
      <c r="L29" s="30"/>
      <c r="M29" s="30"/>
      <c r="N29" s="30"/>
      <c r="O29" s="30"/>
    </row>
    <row r="30" spans="1:15" ht="15">
      <c r="A30" s="28" t="s">
        <v>147</v>
      </c>
      <c r="B30" s="5"/>
      <c r="C30" s="5"/>
      <c r="D30" s="5"/>
      <c r="E30" s="5"/>
      <c r="F30" s="5"/>
      <c r="G30" s="5"/>
      <c r="H30" s="5"/>
      <c r="I30" s="5"/>
      <c r="J30" s="5"/>
      <c r="K30" s="5"/>
      <c r="L30" s="5"/>
      <c r="M30" s="5"/>
      <c r="N30" s="5"/>
      <c r="O30" s="5"/>
    </row>
    <row r="31" spans="1:15">
      <c r="A31" s="6" t="s">
        <v>148</v>
      </c>
      <c r="C31" s="6" t="s">
        <v>108</v>
      </c>
      <c r="D31" s="6" t="s">
        <v>149</v>
      </c>
      <c r="E31" s="6">
        <v>2025</v>
      </c>
      <c r="F31" s="6">
        <v>2030</v>
      </c>
      <c r="G31" s="6">
        <v>2040</v>
      </c>
      <c r="H31" s="6">
        <v>2050</v>
      </c>
    </row>
    <row r="32" spans="1:15">
      <c r="A32" t="s">
        <v>150</v>
      </c>
      <c r="C32" t="s">
        <v>151</v>
      </c>
      <c r="D32" t="s">
        <v>17</v>
      </c>
      <c r="E32">
        <v>190</v>
      </c>
      <c r="F32">
        <v>120</v>
      </c>
      <c r="G32">
        <v>90</v>
      </c>
      <c r="H32">
        <v>85</v>
      </c>
    </row>
    <row r="33" spans="1:8">
      <c r="A33" t="s">
        <v>150</v>
      </c>
      <c r="C33" t="s">
        <v>151</v>
      </c>
      <c r="D33" t="s">
        <v>18</v>
      </c>
      <c r="E33">
        <v>177</v>
      </c>
      <c r="F33">
        <v>84</v>
      </c>
      <c r="G33">
        <v>56</v>
      </c>
      <c r="H33">
        <v>50</v>
      </c>
    </row>
    <row r="34" spans="1:8">
      <c r="A34" t="s">
        <v>152</v>
      </c>
      <c r="C34" t="s">
        <v>151</v>
      </c>
      <c r="D34" t="s">
        <v>17</v>
      </c>
      <c r="E34">
        <v>440</v>
      </c>
      <c r="F34">
        <v>400</v>
      </c>
      <c r="G34">
        <v>340</v>
      </c>
      <c r="H34">
        <v>320</v>
      </c>
    </row>
    <row r="35" spans="1:8">
      <c r="A35" t="s">
        <v>152</v>
      </c>
      <c r="C35" t="s">
        <v>151</v>
      </c>
      <c r="D35" t="s">
        <v>18</v>
      </c>
      <c r="E35">
        <v>420</v>
      </c>
      <c r="F35">
        <v>340</v>
      </c>
      <c r="G35">
        <v>240</v>
      </c>
      <c r="H35">
        <v>200</v>
      </c>
    </row>
    <row r="36" spans="1:8">
      <c r="A36" t="s">
        <v>153</v>
      </c>
      <c r="C36" t="s">
        <v>154</v>
      </c>
      <c r="D36" t="s">
        <v>17</v>
      </c>
      <c r="E36">
        <v>500</v>
      </c>
      <c r="F36">
        <v>500</v>
      </c>
      <c r="G36">
        <v>400</v>
      </c>
      <c r="H36">
        <v>350</v>
      </c>
    </row>
    <row r="37" spans="1:8">
      <c r="A37" t="s">
        <v>153</v>
      </c>
      <c r="C37" t="s">
        <v>154</v>
      </c>
      <c r="D37" t="s">
        <v>18</v>
      </c>
      <c r="E37">
        <v>300</v>
      </c>
      <c r="F37">
        <v>300</v>
      </c>
      <c r="G37">
        <v>200</v>
      </c>
      <c r="H37">
        <v>133</v>
      </c>
    </row>
    <row r="38" spans="1:8">
      <c r="A38" t="s">
        <v>155</v>
      </c>
      <c r="C38" t="s">
        <v>156</v>
      </c>
      <c r="D38" t="s">
        <v>17</v>
      </c>
      <c r="E38">
        <v>23</v>
      </c>
      <c r="F38">
        <v>18.3</v>
      </c>
      <c r="G38">
        <v>13</v>
      </c>
      <c r="H38">
        <v>11</v>
      </c>
    </row>
    <row r="39" spans="1:8">
      <c r="A39" t="s">
        <v>155</v>
      </c>
      <c r="C39" t="s">
        <v>156</v>
      </c>
      <c r="D39" t="s">
        <v>18</v>
      </c>
      <c r="E39">
        <v>18</v>
      </c>
      <c r="F39">
        <v>13.3</v>
      </c>
      <c r="G39">
        <v>8</v>
      </c>
      <c r="H39">
        <v>6</v>
      </c>
    </row>
    <row r="40" spans="1:8">
      <c r="A40" t="s">
        <v>157</v>
      </c>
      <c r="C40" t="s">
        <v>156</v>
      </c>
      <c r="D40" t="s">
        <v>17</v>
      </c>
      <c r="E40">
        <v>142</v>
      </c>
      <c r="F40">
        <v>113</v>
      </c>
      <c r="G40">
        <v>85</v>
      </c>
      <c r="H40">
        <v>85</v>
      </c>
    </row>
    <row r="41" spans="1:8">
      <c r="A41" t="s">
        <v>157</v>
      </c>
      <c r="C41" t="s">
        <v>156</v>
      </c>
      <c r="D41" t="s">
        <v>18</v>
      </c>
      <c r="E41">
        <v>130</v>
      </c>
      <c r="F41">
        <v>80</v>
      </c>
      <c r="G41">
        <v>70</v>
      </c>
      <c r="H41">
        <v>60</v>
      </c>
    </row>
    <row r="42" spans="1:8">
      <c r="A42" t="s">
        <v>158</v>
      </c>
      <c r="C42" t="s">
        <v>151</v>
      </c>
      <c r="D42" t="s">
        <v>17</v>
      </c>
      <c r="E42">
        <v>11</v>
      </c>
      <c r="F42">
        <v>10</v>
      </c>
      <c r="G42">
        <v>9.5</v>
      </c>
      <c r="H42">
        <v>9.5</v>
      </c>
    </row>
    <row r="43" spans="1:8">
      <c r="A43" t="s">
        <v>158</v>
      </c>
      <c r="C43" t="s">
        <v>151</v>
      </c>
      <c r="D43" t="s">
        <v>18</v>
      </c>
      <c r="E43">
        <v>10</v>
      </c>
      <c r="F43">
        <v>9</v>
      </c>
      <c r="G43">
        <v>8.5</v>
      </c>
      <c r="H43">
        <v>8</v>
      </c>
    </row>
    <row r="45" spans="1:8">
      <c r="A45" t="s">
        <v>24</v>
      </c>
      <c r="B45" s="23" t="s">
        <v>33</v>
      </c>
    </row>
  </sheetData>
  <mergeCells count="1">
    <mergeCell ref="B10:J10"/>
  </mergeCells>
  <hyperlinks>
    <hyperlink ref="I23" r:id="rId1" xr:uid="{E74F7115-1C64-4F01-BFCB-15E0B0B21316}"/>
    <hyperlink ref="I24" r:id="rId2" xr:uid="{9829CCDC-44A0-4556-BA34-E1CF1BD59B8A}"/>
    <hyperlink ref="I25" r:id="rId3" xr:uid="{D66BDA4B-158E-49CA-8F56-782EE8678DCB}"/>
    <hyperlink ref="I26" r:id="rId4" xr:uid="{8D6A4905-F633-4F51-85BE-87879BDFA21B}"/>
    <hyperlink ref="B45" r:id="rId5" display="Vehicle Technologies and Hydrogen and Fuel Cell Technologies Research and Development Programs Benefits Assessment Report for 2020 (nrel.gov)" xr:uid="{D6131775-CB9A-4D2B-AA79-6F54CE9B977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63B85-B9B5-48DB-8981-D90DEF1AEEC5}">
  <dimension ref="A1:AV358"/>
  <sheetViews>
    <sheetView workbookViewId="0"/>
  </sheetViews>
  <sheetFormatPr defaultRowHeight="12.75"/>
  <cols>
    <col min="1" max="1" width="11.140625" customWidth="1"/>
    <col min="2" max="2" width="24.5703125" bestFit="1" customWidth="1"/>
    <col min="3" max="3" width="6.5703125" customWidth="1"/>
    <col min="4" max="4" width="15.5703125" bestFit="1" customWidth="1"/>
    <col min="5" max="25" width="11.140625" customWidth="1"/>
    <col min="41" max="41" width="24.140625" bestFit="1" customWidth="1"/>
  </cols>
  <sheetData>
    <row r="1" spans="1:48" ht="51">
      <c r="A1" s="31" t="s">
        <v>40</v>
      </c>
      <c r="B1" s="31" t="s">
        <v>42</v>
      </c>
      <c r="C1" s="31" t="s">
        <v>43</v>
      </c>
      <c r="D1" s="31" t="s">
        <v>159</v>
      </c>
      <c r="E1" s="31" t="s">
        <v>45</v>
      </c>
      <c r="F1" s="31" t="s">
        <v>47</v>
      </c>
      <c r="G1" s="31" t="s">
        <v>50</v>
      </c>
      <c r="H1" s="31" t="s">
        <v>53</v>
      </c>
      <c r="I1" s="31" t="s">
        <v>56</v>
      </c>
      <c r="J1" s="31" t="s">
        <v>59</v>
      </c>
      <c r="K1" s="31" t="s">
        <v>61</v>
      </c>
      <c r="L1" s="31" t="s">
        <v>64</v>
      </c>
      <c r="M1" s="31" t="s">
        <v>66</v>
      </c>
      <c r="N1" s="31" t="s">
        <v>68</v>
      </c>
      <c r="O1" s="35" t="s">
        <v>71</v>
      </c>
      <c r="P1" s="35" t="s">
        <v>74</v>
      </c>
      <c r="Q1" s="35" t="s">
        <v>76</v>
      </c>
      <c r="R1" s="35" t="s">
        <v>78</v>
      </c>
      <c r="S1" s="35" t="s">
        <v>80</v>
      </c>
      <c r="T1" s="35" t="s">
        <v>82</v>
      </c>
      <c r="U1" s="31" t="s">
        <v>84</v>
      </c>
      <c r="V1" s="31" t="s">
        <v>160</v>
      </c>
      <c r="W1" s="31" t="s">
        <v>86</v>
      </c>
      <c r="X1" s="31" t="s">
        <v>88</v>
      </c>
      <c r="Y1" s="31" t="s">
        <v>90</v>
      </c>
      <c r="Z1" s="31" t="s">
        <v>92</v>
      </c>
      <c r="AB1" s="34"/>
      <c r="AC1" s="31"/>
      <c r="AE1" s="31"/>
      <c r="AL1" s="31"/>
      <c r="AM1" s="31"/>
      <c r="AN1" s="31"/>
      <c r="AP1" s="31"/>
      <c r="AQ1" s="31"/>
      <c r="AR1" s="31"/>
      <c r="AS1" s="31"/>
      <c r="AT1" s="31"/>
      <c r="AU1" s="31"/>
      <c r="AV1" s="31"/>
    </row>
    <row r="2" spans="1:48">
      <c r="A2" t="s">
        <v>131</v>
      </c>
      <c r="B2" t="s">
        <v>162</v>
      </c>
      <c r="C2">
        <v>2020</v>
      </c>
      <c r="D2" t="s">
        <v>165</v>
      </c>
      <c r="E2" s="36">
        <v>56.427738118823903</v>
      </c>
      <c r="F2" s="37" t="s">
        <v>41</v>
      </c>
      <c r="G2" s="37" t="s">
        <v>41</v>
      </c>
      <c r="H2" s="38" t="s">
        <v>41</v>
      </c>
      <c r="I2" t="s">
        <v>41</v>
      </c>
      <c r="J2" s="38">
        <v>6.7925695557225998</v>
      </c>
      <c r="K2" s="32" t="s">
        <v>41</v>
      </c>
      <c r="L2" t="s">
        <v>41</v>
      </c>
      <c r="M2" s="37">
        <v>331</v>
      </c>
      <c r="N2" s="38">
        <v>0.42497911783211384</v>
      </c>
      <c r="O2" s="39">
        <v>112759</v>
      </c>
      <c r="P2" s="39">
        <v>27360</v>
      </c>
      <c r="Q2" s="39">
        <v>956.34</v>
      </c>
      <c r="R2" s="39" t="s">
        <v>41</v>
      </c>
      <c r="S2" s="39" t="s">
        <v>41</v>
      </c>
      <c r="T2" s="39" t="s">
        <v>41</v>
      </c>
      <c r="U2" s="39">
        <v>141075.34</v>
      </c>
      <c r="V2" s="39" t="s">
        <v>41</v>
      </c>
      <c r="W2" s="32">
        <v>14741.9874931698</v>
      </c>
      <c r="X2" s="32">
        <v>17236</v>
      </c>
      <c r="Y2" s="32">
        <v>21545.4452568302</v>
      </c>
      <c r="Z2" s="32">
        <v>2035.45191975124</v>
      </c>
      <c r="AB2" s="32"/>
    </row>
    <row r="3" spans="1:48">
      <c r="A3" t="s">
        <v>131</v>
      </c>
      <c r="B3" t="s">
        <v>182</v>
      </c>
      <c r="C3">
        <v>2020</v>
      </c>
      <c r="D3" t="s">
        <v>165</v>
      </c>
      <c r="E3" s="36">
        <v>56.841819723295202</v>
      </c>
      <c r="F3" s="37" t="s">
        <v>41</v>
      </c>
      <c r="G3" s="37" t="s">
        <v>41</v>
      </c>
      <c r="H3" s="38" t="s">
        <v>41</v>
      </c>
      <c r="I3" t="s">
        <v>41</v>
      </c>
      <c r="J3" s="38">
        <v>6.2248575329001596</v>
      </c>
      <c r="K3" s="32" t="s">
        <v>41</v>
      </c>
      <c r="L3" t="s">
        <v>41</v>
      </c>
      <c r="M3" s="37">
        <v>331</v>
      </c>
      <c r="N3" s="38">
        <v>0.46216652449992962</v>
      </c>
      <c r="O3" s="39">
        <v>94095</v>
      </c>
      <c r="P3" s="39">
        <v>27360</v>
      </c>
      <c r="Q3" s="39">
        <v>956.34</v>
      </c>
      <c r="R3" s="39" t="s">
        <v>41</v>
      </c>
      <c r="S3" s="39" t="s">
        <v>41</v>
      </c>
      <c r="T3" s="39" t="s">
        <v>41</v>
      </c>
      <c r="U3" s="39">
        <v>122411.34</v>
      </c>
      <c r="V3" s="39" t="s">
        <v>41</v>
      </c>
      <c r="W3" s="32">
        <v>14060.9874931698</v>
      </c>
      <c r="X3" s="32">
        <v>17236</v>
      </c>
      <c r="Y3" s="32">
        <v>22226.4452568302</v>
      </c>
      <c r="Z3" s="32">
        <v>1865.3321267568101</v>
      </c>
      <c r="AB3" s="32"/>
    </row>
    <row r="4" spans="1:48">
      <c r="A4" t="s">
        <v>131</v>
      </c>
      <c r="B4" t="s">
        <v>182</v>
      </c>
      <c r="C4">
        <v>2025</v>
      </c>
      <c r="D4" t="s">
        <v>165</v>
      </c>
      <c r="E4" s="36">
        <v>54.850834992059497</v>
      </c>
      <c r="F4" s="37" t="s">
        <v>41</v>
      </c>
      <c r="G4" s="37" t="s">
        <v>41</v>
      </c>
      <c r="H4" s="38" t="s">
        <v>41</v>
      </c>
      <c r="I4" t="s">
        <v>41</v>
      </c>
      <c r="J4" s="38">
        <v>7.3962876072777197</v>
      </c>
      <c r="K4" s="32" t="s">
        <v>41</v>
      </c>
      <c r="L4" t="s">
        <v>41</v>
      </c>
      <c r="M4" s="37">
        <v>335.86651400917799</v>
      </c>
      <c r="N4" s="38">
        <v>0.40976588495413802</v>
      </c>
      <c r="O4" s="39">
        <v>100051.955424481</v>
      </c>
      <c r="P4" s="39">
        <v>27933.7876346915</v>
      </c>
      <c r="Q4" s="39">
        <v>956.34</v>
      </c>
      <c r="R4" s="39" t="s">
        <v>41</v>
      </c>
      <c r="S4" s="39" t="s">
        <v>41</v>
      </c>
      <c r="T4" s="39" t="s">
        <v>41</v>
      </c>
      <c r="U4" s="39">
        <v>128942.083059173</v>
      </c>
      <c r="V4" s="39" t="s">
        <v>41</v>
      </c>
      <c r="W4" s="32">
        <v>14013.814305215499</v>
      </c>
      <c r="X4" s="32">
        <v>17236</v>
      </c>
      <c r="Y4" s="32">
        <v>22273.618444784501</v>
      </c>
      <c r="Z4" s="32">
        <v>2216.3612290995802</v>
      </c>
      <c r="AB4" s="32"/>
    </row>
    <row r="5" spans="1:48">
      <c r="A5" t="s">
        <v>131</v>
      </c>
      <c r="B5" t="s">
        <v>182</v>
      </c>
      <c r="C5">
        <v>2025</v>
      </c>
      <c r="D5" t="s">
        <v>167</v>
      </c>
      <c r="E5" s="36">
        <v>54.879342353889399</v>
      </c>
      <c r="F5" s="37" t="s">
        <v>41</v>
      </c>
      <c r="G5" s="37" t="s">
        <v>41</v>
      </c>
      <c r="H5" s="38" t="s">
        <v>41</v>
      </c>
      <c r="I5" t="s">
        <v>41</v>
      </c>
      <c r="J5" s="38">
        <v>7.6413848620036999</v>
      </c>
      <c r="K5" s="32" t="s">
        <v>41</v>
      </c>
      <c r="L5" t="s">
        <v>41</v>
      </c>
      <c r="M5" s="37">
        <v>335.71981751943798</v>
      </c>
      <c r="N5" s="38">
        <v>0.60086599851460454</v>
      </c>
      <c r="O5" s="39">
        <v>97265.568944343904</v>
      </c>
      <c r="P5" s="39">
        <v>29098.836418914099</v>
      </c>
      <c r="Q5" s="39">
        <v>956.34</v>
      </c>
      <c r="R5" s="39" t="s">
        <v>41</v>
      </c>
      <c r="S5" s="39" t="s">
        <v>41</v>
      </c>
      <c r="T5" s="39" t="s">
        <v>41</v>
      </c>
      <c r="U5" s="39">
        <v>127320.745363258</v>
      </c>
      <c r="V5" s="39" t="s">
        <v>41</v>
      </c>
      <c r="W5" s="32">
        <v>14076.615162124301</v>
      </c>
      <c r="X5" s="32">
        <v>17236</v>
      </c>
      <c r="Y5" s="32">
        <v>22210.817587875699</v>
      </c>
      <c r="Z5" s="32">
        <v>2289.8067306237399</v>
      </c>
      <c r="AB5" s="32"/>
    </row>
    <row r="6" spans="1:48">
      <c r="A6" t="s">
        <v>177</v>
      </c>
      <c r="B6" t="s">
        <v>182</v>
      </c>
      <c r="C6">
        <v>2025</v>
      </c>
      <c r="D6" t="s">
        <v>165</v>
      </c>
      <c r="E6" s="36">
        <v>53.593776279262997</v>
      </c>
      <c r="F6" s="37">
        <v>625.05569323920599</v>
      </c>
      <c r="G6" s="37">
        <v>351.40137188530298</v>
      </c>
      <c r="H6" s="38">
        <v>2.3020662528613354</v>
      </c>
      <c r="I6" t="s">
        <v>41</v>
      </c>
      <c r="J6" s="38">
        <v>16.503973312139301</v>
      </c>
      <c r="K6" s="32">
        <v>250.19796179786499</v>
      </c>
      <c r="L6" t="s">
        <v>41</v>
      </c>
      <c r="M6" s="37" t="s">
        <v>41</v>
      </c>
      <c r="N6" s="38">
        <v>0.56456435826518581</v>
      </c>
      <c r="O6" s="39">
        <v>100527.493453237</v>
      </c>
      <c r="P6" s="39" t="s">
        <v>41</v>
      </c>
      <c r="Q6" s="39" t="s">
        <v>41</v>
      </c>
      <c r="R6" s="39">
        <v>8582.2315533619803</v>
      </c>
      <c r="S6" s="39">
        <v>600</v>
      </c>
      <c r="T6" s="39">
        <v>142512.69805853901</v>
      </c>
      <c r="U6" s="39">
        <v>252222.42306513799</v>
      </c>
      <c r="V6" s="39">
        <v>40000</v>
      </c>
      <c r="W6" s="32">
        <v>14804.313353588499</v>
      </c>
      <c r="X6" s="32">
        <v>17236</v>
      </c>
      <c r="Y6" s="32">
        <v>22390.119396411501</v>
      </c>
      <c r="Z6" s="32">
        <v>250.19796179786499</v>
      </c>
      <c r="AB6" s="32"/>
    </row>
    <row r="7" spans="1:48">
      <c r="A7" t="s">
        <v>177</v>
      </c>
      <c r="B7" t="s">
        <v>182</v>
      </c>
      <c r="C7">
        <v>2025</v>
      </c>
      <c r="D7" t="s">
        <v>167</v>
      </c>
      <c r="E7" s="36">
        <v>53.654705853968203</v>
      </c>
      <c r="F7" s="37">
        <v>624.81099645557197</v>
      </c>
      <c r="G7" s="37">
        <v>351.07479317236198</v>
      </c>
      <c r="H7" s="38">
        <v>2.298810074898884</v>
      </c>
      <c r="I7" t="s">
        <v>41</v>
      </c>
      <c r="J7" s="38">
        <v>16.527350569259699</v>
      </c>
      <c r="K7" s="32">
        <v>250.454271565971</v>
      </c>
      <c r="L7" t="s">
        <v>41</v>
      </c>
      <c r="M7" s="37" t="s">
        <v>41</v>
      </c>
      <c r="N7" s="38">
        <v>0.55956252100120873</v>
      </c>
      <c r="O7" s="39">
        <v>97487.137328997007</v>
      </c>
      <c r="P7" s="39" t="s">
        <v>41</v>
      </c>
      <c r="Q7" s="39" t="s">
        <v>41</v>
      </c>
      <c r="R7" s="39">
        <v>6619.3462771025197</v>
      </c>
      <c r="S7" s="39">
        <v>600</v>
      </c>
      <c r="T7" s="39">
        <v>132709.855647163</v>
      </c>
      <c r="U7" s="39">
        <v>237416.339253263</v>
      </c>
      <c r="V7" s="39">
        <v>40000</v>
      </c>
      <c r="W7" s="32">
        <v>14707.8254064961</v>
      </c>
      <c r="X7" s="32">
        <v>17236</v>
      </c>
      <c r="Y7" s="32">
        <v>22486.6073435039</v>
      </c>
      <c r="Z7" s="32">
        <v>250.454271565971</v>
      </c>
      <c r="AB7" s="32"/>
    </row>
    <row r="8" spans="1:48">
      <c r="A8" t="s">
        <v>180</v>
      </c>
      <c r="B8" t="s">
        <v>182</v>
      </c>
      <c r="C8">
        <v>2025</v>
      </c>
      <c r="D8" t="s">
        <v>165</v>
      </c>
      <c r="E8" s="36">
        <v>43.149737714357798</v>
      </c>
      <c r="F8" s="37">
        <v>3.9572040236317201</v>
      </c>
      <c r="G8" s="37">
        <v>74.604119782116499</v>
      </c>
      <c r="H8" s="38" t="s">
        <v>41</v>
      </c>
      <c r="I8" t="s">
        <v>41</v>
      </c>
      <c r="J8" s="38">
        <v>8.1370581659056107</v>
      </c>
      <c r="K8" s="32" t="s">
        <v>41</v>
      </c>
      <c r="L8" t="s">
        <v>41</v>
      </c>
      <c r="M8" s="37">
        <v>335.69199760813399</v>
      </c>
      <c r="N8" s="38">
        <v>0.37246216937103255</v>
      </c>
      <c r="O8" s="39">
        <v>99992.564790025499</v>
      </c>
      <c r="P8" s="39">
        <v>27917.789322377299</v>
      </c>
      <c r="Q8" s="39">
        <v>956.34</v>
      </c>
      <c r="R8" s="39">
        <v>2215.8947549886798</v>
      </c>
      <c r="S8" s="39" t="s">
        <v>41</v>
      </c>
      <c r="T8" s="39">
        <v>2089.40372447754</v>
      </c>
      <c r="U8" s="39">
        <v>133171.992591869</v>
      </c>
      <c r="V8" s="39" t="s">
        <v>41</v>
      </c>
      <c r="W8" s="32">
        <v>14229.1657533502</v>
      </c>
      <c r="X8" s="32">
        <v>17236</v>
      </c>
      <c r="Y8" s="32">
        <v>22058.2669966498</v>
      </c>
      <c r="Z8" s="32">
        <v>2438.9327650647301</v>
      </c>
      <c r="AB8" s="32"/>
    </row>
    <row r="9" spans="1:48">
      <c r="A9" t="s">
        <v>131</v>
      </c>
      <c r="B9" t="s">
        <v>162</v>
      </c>
      <c r="C9">
        <v>2025</v>
      </c>
      <c r="D9" t="s">
        <v>165</v>
      </c>
      <c r="E9" s="36">
        <v>54.105566694316501</v>
      </c>
      <c r="F9" s="37" t="s">
        <v>41</v>
      </c>
      <c r="G9" s="37" t="s">
        <v>41</v>
      </c>
      <c r="H9" s="38" t="s">
        <v>41</v>
      </c>
      <c r="I9" t="s">
        <v>41</v>
      </c>
      <c r="J9" s="38">
        <v>8.02604478634278</v>
      </c>
      <c r="K9" s="32" t="s">
        <v>41</v>
      </c>
      <c r="L9" t="s">
        <v>41</v>
      </c>
      <c r="M9" s="37">
        <v>337.87980498600001</v>
      </c>
      <c r="N9" s="38">
        <v>0.37737838790804096</v>
      </c>
      <c r="O9" s="39">
        <v>119468.10500214501</v>
      </c>
      <c r="P9" s="39">
        <v>28056.516375731801</v>
      </c>
      <c r="Q9" s="39">
        <v>956.34</v>
      </c>
      <c r="R9" s="39" t="s">
        <v>41</v>
      </c>
      <c r="S9" s="39" t="s">
        <v>41</v>
      </c>
      <c r="T9" s="39" t="s">
        <v>41</v>
      </c>
      <c r="U9" s="39">
        <v>148480.96137787701</v>
      </c>
      <c r="V9" s="39" t="s">
        <v>41</v>
      </c>
      <c r="W9" s="32">
        <v>14397.624180807201</v>
      </c>
      <c r="X9" s="32">
        <v>17236</v>
      </c>
      <c r="Y9" s="32">
        <v>21889.808569192799</v>
      </c>
      <c r="Z9" s="32">
        <v>2405.0733870818599</v>
      </c>
      <c r="AB9" s="32"/>
    </row>
    <row r="10" spans="1:48">
      <c r="A10" t="s">
        <v>131</v>
      </c>
      <c r="B10" t="s">
        <v>162</v>
      </c>
      <c r="C10">
        <v>2025</v>
      </c>
      <c r="D10" t="s">
        <v>167</v>
      </c>
      <c r="E10" s="36">
        <v>54.227467355207899</v>
      </c>
      <c r="F10" s="37" t="s">
        <v>41</v>
      </c>
      <c r="G10" s="37" t="s">
        <v>41</v>
      </c>
      <c r="H10" s="38" t="s">
        <v>41</v>
      </c>
      <c r="I10" t="s">
        <v>41</v>
      </c>
      <c r="J10" s="38">
        <v>8.3080177254865593</v>
      </c>
      <c r="K10" s="32" t="s">
        <v>41</v>
      </c>
      <c r="L10" t="s">
        <v>41</v>
      </c>
      <c r="M10" s="37">
        <v>337.26232262746402</v>
      </c>
      <c r="N10" s="38">
        <v>0.55246358590156774</v>
      </c>
      <c r="O10" s="39">
        <v>116885.519762711</v>
      </c>
      <c r="P10" s="39">
        <v>29196.663321065898</v>
      </c>
      <c r="Q10" s="39">
        <v>956.34</v>
      </c>
      <c r="R10" s="39" t="s">
        <v>41</v>
      </c>
      <c r="S10" s="39" t="s">
        <v>41</v>
      </c>
      <c r="T10" s="39" t="s">
        <v>41</v>
      </c>
      <c r="U10" s="39">
        <v>147038.52308377699</v>
      </c>
      <c r="V10" s="39" t="s">
        <v>41</v>
      </c>
      <c r="W10" s="32">
        <v>14319.375395528001</v>
      </c>
      <c r="X10" s="32">
        <v>17236</v>
      </c>
      <c r="Y10" s="32">
        <v>21968.057354471999</v>
      </c>
      <c r="Z10" s="32">
        <v>2489.5690047696498</v>
      </c>
      <c r="AB10" s="32"/>
    </row>
    <row r="11" spans="1:48">
      <c r="A11" t="s">
        <v>177</v>
      </c>
      <c r="B11" t="s">
        <v>162</v>
      </c>
      <c r="C11">
        <v>2025</v>
      </c>
      <c r="D11" t="s">
        <v>165</v>
      </c>
      <c r="E11" s="36">
        <v>53.1113404040197</v>
      </c>
      <c r="F11" s="37">
        <v>1307.8896665649499</v>
      </c>
      <c r="G11" s="37">
        <v>352.18441807463802</v>
      </c>
      <c r="H11" s="38">
        <v>2.409847500062702</v>
      </c>
      <c r="I11" t="s">
        <v>41</v>
      </c>
      <c r="J11" s="38">
        <v>15.765827505272201</v>
      </c>
      <c r="K11" s="32">
        <v>500.10871029104101</v>
      </c>
      <c r="L11" t="s">
        <v>41</v>
      </c>
      <c r="M11" s="37" t="s">
        <v>41</v>
      </c>
      <c r="N11" s="38">
        <v>0.59073029215503647</v>
      </c>
      <c r="O11" s="39">
        <v>119280.640076166</v>
      </c>
      <c r="P11" s="39" t="s">
        <v>41</v>
      </c>
      <c r="Q11" s="39" t="s">
        <v>41</v>
      </c>
      <c r="R11" s="39">
        <v>8600.2416157166808</v>
      </c>
      <c r="S11" s="39">
        <v>600</v>
      </c>
      <c r="T11" s="39">
        <v>298198.84397680999</v>
      </c>
      <c r="U11" s="39">
        <v>426679.72566869401</v>
      </c>
      <c r="V11" s="39">
        <v>40000</v>
      </c>
      <c r="W11" s="32">
        <v>19046.4844721669</v>
      </c>
      <c r="X11" s="32">
        <v>17236</v>
      </c>
      <c r="Y11" s="32">
        <v>18147.9482778331</v>
      </c>
      <c r="Z11" s="32">
        <v>500.10871029104101</v>
      </c>
      <c r="AB11" s="32"/>
    </row>
    <row r="12" spans="1:48">
      <c r="A12" t="s">
        <v>177</v>
      </c>
      <c r="B12" t="s">
        <v>162</v>
      </c>
      <c r="C12">
        <v>2025</v>
      </c>
      <c r="D12" t="s">
        <v>167</v>
      </c>
      <c r="E12" s="36">
        <v>53.390637809803998</v>
      </c>
      <c r="F12" s="37">
        <v>1301.8851710062099</v>
      </c>
      <c r="G12" s="37">
        <v>350.694455635667</v>
      </c>
      <c r="H12" s="38">
        <v>2.398423525957301</v>
      </c>
      <c r="I12" t="s">
        <v>41</v>
      </c>
      <c r="J12" s="38">
        <v>15.840922000977899</v>
      </c>
      <c r="K12" s="32">
        <v>500.183861804625</v>
      </c>
      <c r="L12" t="s">
        <v>41</v>
      </c>
      <c r="M12" s="37" t="s">
        <v>41</v>
      </c>
      <c r="N12" s="38">
        <v>0.58350697888587799</v>
      </c>
      <c r="O12" s="39">
        <v>116479.77849707899</v>
      </c>
      <c r="P12" s="39" t="s">
        <v>41</v>
      </c>
      <c r="Q12" s="39" t="s">
        <v>41</v>
      </c>
      <c r="R12" s="39">
        <v>6612.5002014420197</v>
      </c>
      <c r="S12" s="39">
        <v>600</v>
      </c>
      <c r="T12" s="39">
        <v>276520.41032171901</v>
      </c>
      <c r="U12" s="39">
        <v>400212.68902024103</v>
      </c>
      <c r="V12" s="39">
        <v>40000</v>
      </c>
      <c r="W12" s="32">
        <v>18627.301906820197</v>
      </c>
      <c r="X12" s="32">
        <v>17236</v>
      </c>
      <c r="Y12" s="32">
        <v>18567.130843179802</v>
      </c>
      <c r="Z12" s="32">
        <v>500.183861804625</v>
      </c>
      <c r="AB12" s="32"/>
    </row>
    <row r="13" spans="1:48">
      <c r="A13" t="s">
        <v>180</v>
      </c>
      <c r="B13" t="s">
        <v>162</v>
      </c>
      <c r="C13">
        <v>2025</v>
      </c>
      <c r="D13" t="s">
        <v>165</v>
      </c>
      <c r="E13" s="36">
        <v>43.161325775297101</v>
      </c>
      <c r="F13" s="37">
        <v>3.9700644170833499</v>
      </c>
      <c r="G13" s="37">
        <v>73.5988082716989</v>
      </c>
      <c r="H13" s="38" t="s">
        <v>41</v>
      </c>
      <c r="I13" t="s">
        <v>41</v>
      </c>
      <c r="J13" s="38">
        <v>8.4739215813124193</v>
      </c>
      <c r="K13" s="32" t="s">
        <v>41</v>
      </c>
      <c r="L13" t="s">
        <v>41</v>
      </c>
      <c r="M13" s="37">
        <v>334.88915089589</v>
      </c>
      <c r="N13" s="38">
        <v>0.35743260232987356</v>
      </c>
      <c r="O13" s="39">
        <v>118906.27088836201</v>
      </c>
      <c r="P13" s="39">
        <v>27874.625285921298</v>
      </c>
      <c r="Q13" s="39">
        <v>956.34</v>
      </c>
      <c r="R13" s="39">
        <v>2192.7725902490702</v>
      </c>
      <c r="S13" s="39" t="s">
        <v>41</v>
      </c>
      <c r="T13" s="39">
        <v>2096.1940122200099</v>
      </c>
      <c r="U13" s="39">
        <v>152026.202776752</v>
      </c>
      <c r="V13" s="39" t="s">
        <v>41</v>
      </c>
      <c r="W13" s="32">
        <v>14774.621361460901</v>
      </c>
      <c r="X13" s="32">
        <v>17236</v>
      </c>
      <c r="Y13" s="32">
        <v>21512.811388539099</v>
      </c>
      <c r="Z13" s="32">
        <v>2539.9033544838398</v>
      </c>
      <c r="AB13" s="32"/>
    </row>
    <row r="14" spans="1:48">
      <c r="A14" t="s">
        <v>180</v>
      </c>
      <c r="B14" t="s">
        <v>162</v>
      </c>
      <c r="C14">
        <v>2025</v>
      </c>
      <c r="D14" t="s">
        <v>167</v>
      </c>
      <c r="E14" s="36">
        <v>43.808870806172699</v>
      </c>
      <c r="F14" s="37">
        <v>3.5181796828082001</v>
      </c>
      <c r="G14" s="37">
        <v>68.240393167787602</v>
      </c>
      <c r="H14" s="38" t="s">
        <v>41</v>
      </c>
      <c r="I14" t="s">
        <v>41</v>
      </c>
      <c r="J14" s="38">
        <v>8.7615887216514601</v>
      </c>
      <c r="K14" s="32" t="s">
        <v>41</v>
      </c>
      <c r="L14" t="s">
        <v>41</v>
      </c>
      <c r="M14" s="37">
        <v>335.46624292332802</v>
      </c>
      <c r="N14" s="38">
        <v>0.52386358344048711</v>
      </c>
      <c r="O14" s="39">
        <v>116464.97173326201</v>
      </c>
      <c r="P14" s="39">
        <v>29075.590660240901</v>
      </c>
      <c r="Q14" s="39">
        <v>956.34</v>
      </c>
      <c r="R14" s="39">
        <v>1528.32707702017</v>
      </c>
      <c r="S14" s="39" t="s">
        <v>41</v>
      </c>
      <c r="T14" s="39">
        <v>1773.1625601353301</v>
      </c>
      <c r="U14" s="39">
        <v>149798.39203065899</v>
      </c>
      <c r="V14" s="39" t="s">
        <v>41</v>
      </c>
      <c r="W14" s="32">
        <v>14631.324530431801</v>
      </c>
      <c r="X14" s="32">
        <v>17236</v>
      </c>
      <c r="Y14" s="32">
        <v>21656.108219568199</v>
      </c>
      <c r="Z14" s="32">
        <v>2626.0533840634698</v>
      </c>
      <c r="AB14" s="32"/>
    </row>
    <row r="15" spans="1:48">
      <c r="A15" t="s">
        <v>180</v>
      </c>
      <c r="B15" t="s">
        <v>182</v>
      </c>
      <c r="C15">
        <v>2025</v>
      </c>
      <c r="D15" t="s">
        <v>167</v>
      </c>
      <c r="E15" s="36">
        <v>43.002541342680502</v>
      </c>
      <c r="F15" s="37">
        <v>4.1230938753711497</v>
      </c>
      <c r="G15" s="37">
        <v>75.515401535589206</v>
      </c>
      <c r="H15" s="38" t="s">
        <v>41</v>
      </c>
      <c r="I15" t="s">
        <v>41</v>
      </c>
      <c r="J15" s="38">
        <v>8.4148093382623905</v>
      </c>
      <c r="K15" s="32" t="s">
        <v>41</v>
      </c>
      <c r="L15" t="s">
        <v>41</v>
      </c>
      <c r="M15" s="37">
        <v>336.01322047377101</v>
      </c>
      <c r="N15" s="38">
        <v>0.54563902289084354</v>
      </c>
      <c r="O15" s="39">
        <v>97266.697414815993</v>
      </c>
      <c r="P15" s="39">
        <v>29117.6370100596</v>
      </c>
      <c r="Q15" s="39">
        <v>956.34</v>
      </c>
      <c r="R15" s="39">
        <v>1659.2772276405999</v>
      </c>
      <c r="S15" s="39" t="s">
        <v>41</v>
      </c>
      <c r="T15" s="39">
        <v>2078.0393131870601</v>
      </c>
      <c r="U15" s="39">
        <v>131077.99096570301</v>
      </c>
      <c r="V15" s="39" t="s">
        <v>41</v>
      </c>
      <c r="W15" s="32">
        <v>14241.003726600498</v>
      </c>
      <c r="X15" s="32">
        <v>17236</v>
      </c>
      <c r="Y15" s="32">
        <v>22046.429023399502</v>
      </c>
      <c r="Z15" s="32">
        <v>2522.2092636268198</v>
      </c>
      <c r="AB15" s="32"/>
    </row>
    <row r="16" spans="1:48">
      <c r="A16" t="s">
        <v>131</v>
      </c>
      <c r="B16" t="s">
        <v>162</v>
      </c>
      <c r="C16">
        <v>2030</v>
      </c>
      <c r="D16" t="s">
        <v>165</v>
      </c>
      <c r="E16" s="36">
        <v>53.612537213087997</v>
      </c>
      <c r="F16" s="37" t="s">
        <v>41</v>
      </c>
      <c r="G16" s="37" t="s">
        <v>41</v>
      </c>
      <c r="H16" s="38" t="s">
        <v>41</v>
      </c>
      <c r="I16" t="s">
        <v>41</v>
      </c>
      <c r="J16" s="38">
        <v>8.5369903901033801</v>
      </c>
      <c r="K16" s="32" t="s">
        <v>41</v>
      </c>
      <c r="L16" t="s">
        <v>41</v>
      </c>
      <c r="M16" s="37">
        <v>333.80772108342398</v>
      </c>
      <c r="N16" s="38">
        <v>0.36716019634895358</v>
      </c>
      <c r="O16" s="39">
        <v>120533.05050660099</v>
      </c>
      <c r="P16" s="39">
        <v>28413.4006522167</v>
      </c>
      <c r="Q16" s="39">
        <v>956.34</v>
      </c>
      <c r="R16" s="39" t="s">
        <v>41</v>
      </c>
      <c r="S16" s="39" t="s">
        <v>41</v>
      </c>
      <c r="T16" s="39" t="s">
        <v>41</v>
      </c>
      <c r="U16" s="39">
        <v>149902.791158818</v>
      </c>
      <c r="V16" s="39" t="s">
        <v>41</v>
      </c>
      <c r="W16" s="32">
        <v>14315.488095205001</v>
      </c>
      <c r="X16" s="32">
        <v>17236</v>
      </c>
      <c r="Y16" s="32">
        <v>21971.944654794999</v>
      </c>
      <c r="Z16" s="32">
        <v>2558.18263411</v>
      </c>
      <c r="AB16" s="32"/>
    </row>
    <row r="17" spans="1:28">
      <c r="A17" t="s">
        <v>131</v>
      </c>
      <c r="B17" t="s">
        <v>162</v>
      </c>
      <c r="C17">
        <v>2030</v>
      </c>
      <c r="D17" t="s">
        <v>167</v>
      </c>
      <c r="E17" s="36">
        <v>54.218734534100001</v>
      </c>
      <c r="F17" s="37" t="s">
        <v>41</v>
      </c>
      <c r="G17" s="37" t="s">
        <v>41</v>
      </c>
      <c r="H17" s="38" t="s">
        <v>41</v>
      </c>
      <c r="I17" t="s">
        <v>41</v>
      </c>
      <c r="J17" s="38">
        <v>9.0925720787003108</v>
      </c>
      <c r="K17" s="32" t="s">
        <v>41</v>
      </c>
      <c r="L17" t="s">
        <v>41</v>
      </c>
      <c r="M17" s="37">
        <v>330.63943835846601</v>
      </c>
      <c r="N17" s="38">
        <v>0.51626399784020993</v>
      </c>
      <c r="O17" s="39">
        <v>117663.37310554901</v>
      </c>
      <c r="P17" s="39">
        <v>30250.662552535901</v>
      </c>
      <c r="Q17" s="39">
        <v>956.34</v>
      </c>
      <c r="R17" s="39" t="s">
        <v>41</v>
      </c>
      <c r="S17" s="39" t="s">
        <v>41</v>
      </c>
      <c r="T17" s="39" t="s">
        <v>41</v>
      </c>
      <c r="U17" s="39">
        <v>148870.37565808499</v>
      </c>
      <c r="V17" s="39" t="s">
        <v>41</v>
      </c>
      <c r="W17" s="32">
        <v>14018.413395904001</v>
      </c>
      <c r="X17" s="32">
        <v>17236</v>
      </c>
      <c r="Y17" s="32">
        <v>22269.019354095999</v>
      </c>
      <c r="Z17" s="32">
        <v>2724.6674680680899</v>
      </c>
      <c r="AB17" s="32"/>
    </row>
    <row r="18" spans="1:28">
      <c r="A18" t="s">
        <v>177</v>
      </c>
      <c r="B18" t="s">
        <v>162</v>
      </c>
      <c r="C18">
        <v>2030</v>
      </c>
      <c r="D18" t="s">
        <v>165</v>
      </c>
      <c r="E18" s="36">
        <v>52.918228171717303</v>
      </c>
      <c r="F18" s="37">
        <v>1231.62043456421</v>
      </c>
      <c r="G18" s="37">
        <v>346.518970550245</v>
      </c>
      <c r="H18" s="38">
        <v>2.2653740022785835</v>
      </c>
      <c r="I18" t="s">
        <v>41</v>
      </c>
      <c r="J18" s="38">
        <v>16.771288079489398</v>
      </c>
      <c r="K18" s="32">
        <v>500.97937235034698</v>
      </c>
      <c r="L18" t="s">
        <v>41</v>
      </c>
      <c r="M18" s="37" t="s">
        <v>41</v>
      </c>
      <c r="N18" s="38">
        <v>0.55830539161168558</v>
      </c>
      <c r="O18" s="39">
        <v>120731.564115035</v>
      </c>
      <c r="P18" s="39" t="s">
        <v>41</v>
      </c>
      <c r="Q18" s="39" t="s">
        <v>41</v>
      </c>
      <c r="R18" s="39">
        <v>6841.2971610694904</v>
      </c>
      <c r="S18" s="39">
        <v>600</v>
      </c>
      <c r="T18" s="39">
        <v>177353.34257724599</v>
      </c>
      <c r="U18" s="39">
        <v>305526.20385335101</v>
      </c>
      <c r="V18" s="39">
        <v>40000</v>
      </c>
      <c r="W18" s="32">
        <v>17284.160251671397</v>
      </c>
      <c r="X18" s="32">
        <v>17236</v>
      </c>
      <c r="Y18" s="32">
        <v>19910.272498328603</v>
      </c>
      <c r="Z18" s="32">
        <v>500.97937235034698</v>
      </c>
      <c r="AB18" s="32"/>
    </row>
    <row r="19" spans="1:28">
      <c r="A19" t="s">
        <v>177</v>
      </c>
      <c r="B19" t="s">
        <v>162</v>
      </c>
      <c r="C19">
        <v>2030</v>
      </c>
      <c r="D19" t="s">
        <v>167</v>
      </c>
      <c r="E19" s="36">
        <v>53.114983296744803</v>
      </c>
      <c r="F19" s="37">
        <v>1207.8049397301199</v>
      </c>
      <c r="G19" s="37">
        <v>345.39031614341599</v>
      </c>
      <c r="H19" s="38">
        <v>2.2235976304999898</v>
      </c>
      <c r="I19" t="s">
        <v>41</v>
      </c>
      <c r="J19" s="38">
        <v>17.0863826615326</v>
      </c>
      <c r="K19" s="32">
        <v>500.52234366726998</v>
      </c>
      <c r="L19" t="s">
        <v>41</v>
      </c>
      <c r="M19" s="37" t="s">
        <v>41</v>
      </c>
      <c r="N19" s="38">
        <v>0.53442035933243459</v>
      </c>
      <c r="O19" s="39">
        <v>118864.539351728</v>
      </c>
      <c r="P19" s="39" t="s">
        <v>41</v>
      </c>
      <c r="Q19" s="39" t="s">
        <v>41</v>
      </c>
      <c r="R19" s="39">
        <v>4893.6912047074402</v>
      </c>
      <c r="S19" s="39">
        <v>600</v>
      </c>
      <c r="T19" s="39">
        <v>121746.73792479601</v>
      </c>
      <c r="U19" s="39">
        <v>246104.968481232</v>
      </c>
      <c r="V19" s="39">
        <v>40000</v>
      </c>
      <c r="W19" s="32">
        <v>15954.562573401898</v>
      </c>
      <c r="X19" s="32">
        <v>17236</v>
      </c>
      <c r="Y19" s="32">
        <v>21239.870176598102</v>
      </c>
      <c r="Z19" s="32">
        <v>500.52234366726998</v>
      </c>
      <c r="AB19" s="32"/>
    </row>
    <row r="20" spans="1:28">
      <c r="A20" t="s">
        <v>180</v>
      </c>
      <c r="B20" t="s">
        <v>162</v>
      </c>
      <c r="C20">
        <v>2030</v>
      </c>
      <c r="D20" t="s">
        <v>165</v>
      </c>
      <c r="E20" s="36">
        <v>42.624244091936902</v>
      </c>
      <c r="F20" s="37">
        <v>4.0596431094209402</v>
      </c>
      <c r="G20" s="37">
        <v>75.991210813231405</v>
      </c>
      <c r="H20" s="38" t="s">
        <v>41</v>
      </c>
      <c r="I20" t="s">
        <v>41</v>
      </c>
      <c r="J20" s="38">
        <v>9.0583340444673208</v>
      </c>
      <c r="K20" s="32" t="s">
        <v>41</v>
      </c>
      <c r="L20" t="s">
        <v>41</v>
      </c>
      <c r="M20" s="37">
        <v>329.95612040579101</v>
      </c>
      <c r="N20" s="38">
        <v>0.34602864637940273</v>
      </c>
      <c r="O20" s="39">
        <v>119560.709370091</v>
      </c>
      <c r="P20" s="39">
        <v>28166.324963455801</v>
      </c>
      <c r="Q20" s="39">
        <v>956.34</v>
      </c>
      <c r="R20" s="39">
        <v>1890.6391578821299</v>
      </c>
      <c r="S20" s="39" t="s">
        <v>41</v>
      </c>
      <c r="T20" s="39">
        <v>1948.62869252205</v>
      </c>
      <c r="U20" s="39">
        <v>152522.64218395099</v>
      </c>
      <c r="V20" s="39" t="s">
        <v>41</v>
      </c>
      <c r="W20" s="32">
        <v>14886.415838266599</v>
      </c>
      <c r="X20" s="32">
        <v>17236</v>
      </c>
      <c r="Y20" s="32">
        <v>21401.016911733401</v>
      </c>
      <c r="Z20" s="32">
        <v>2715.08527557049</v>
      </c>
      <c r="AB20" s="32"/>
    </row>
    <row r="21" spans="1:28">
      <c r="A21" t="s">
        <v>180</v>
      </c>
      <c r="B21" t="s">
        <v>162</v>
      </c>
      <c r="C21">
        <v>2030</v>
      </c>
      <c r="D21" t="s">
        <v>167</v>
      </c>
      <c r="E21" s="36">
        <v>42.557547445391201</v>
      </c>
      <c r="F21" s="37">
        <v>4.1451611558757397</v>
      </c>
      <c r="G21" s="37">
        <v>76.394624380443005</v>
      </c>
      <c r="H21" s="38" t="s">
        <v>41</v>
      </c>
      <c r="I21" t="s">
        <v>41</v>
      </c>
      <c r="J21" s="38">
        <v>9.6005300084852401</v>
      </c>
      <c r="K21" s="32" t="s">
        <v>41</v>
      </c>
      <c r="L21" t="s">
        <v>41</v>
      </c>
      <c r="M21" s="37">
        <v>330.05780868486301</v>
      </c>
      <c r="N21" s="38">
        <v>0.48894879843625738</v>
      </c>
      <c r="O21" s="39">
        <v>116349.493332481</v>
      </c>
      <c r="P21" s="39">
        <v>30197.888569437499</v>
      </c>
      <c r="Q21" s="39">
        <v>956.34</v>
      </c>
      <c r="R21" s="39">
        <v>1316.04850425989</v>
      </c>
      <c r="S21" s="39" t="s">
        <v>41</v>
      </c>
      <c r="T21" s="39">
        <v>1691.2257515972999</v>
      </c>
      <c r="U21" s="39">
        <v>150510.99615777601</v>
      </c>
      <c r="V21" s="39" t="s">
        <v>41</v>
      </c>
      <c r="W21" s="32">
        <v>14852.325862391499</v>
      </c>
      <c r="X21" s="32">
        <v>17236</v>
      </c>
      <c r="Y21" s="32">
        <v>21435.106887608501</v>
      </c>
      <c r="Z21" s="32">
        <v>2877.6146428940401</v>
      </c>
      <c r="AB21" s="32"/>
    </row>
    <row r="22" spans="1:28">
      <c r="A22" t="s">
        <v>131</v>
      </c>
      <c r="B22" t="s">
        <v>182</v>
      </c>
      <c r="C22">
        <v>2030</v>
      </c>
      <c r="D22" t="s">
        <v>165</v>
      </c>
      <c r="E22" s="36">
        <v>54.5416156656444</v>
      </c>
      <c r="F22" s="37" t="s">
        <v>41</v>
      </c>
      <c r="G22" s="37" t="s">
        <v>41</v>
      </c>
      <c r="H22" s="38" t="s">
        <v>41</v>
      </c>
      <c r="I22" t="s">
        <v>41</v>
      </c>
      <c r="J22" s="38">
        <v>7.8453353274636397</v>
      </c>
      <c r="K22" s="32" t="s">
        <v>41</v>
      </c>
      <c r="L22" t="s">
        <v>41</v>
      </c>
      <c r="M22" s="37">
        <v>330.70598263666301</v>
      </c>
      <c r="N22" s="38">
        <v>0.3995903211886872</v>
      </c>
      <c r="O22" s="39">
        <v>101021.132319361</v>
      </c>
      <c r="P22" s="39">
        <v>28219.079020409401</v>
      </c>
      <c r="Q22" s="39">
        <v>956.34</v>
      </c>
      <c r="R22" s="39" t="s">
        <v>41</v>
      </c>
      <c r="S22" s="39" t="s">
        <v>41</v>
      </c>
      <c r="T22" s="39" t="s">
        <v>41</v>
      </c>
      <c r="U22" s="39">
        <v>130196.551339771</v>
      </c>
      <c r="V22" s="39" t="s">
        <v>41</v>
      </c>
      <c r="W22" s="32">
        <v>13977.140265721901</v>
      </c>
      <c r="X22" s="32">
        <v>17236</v>
      </c>
      <c r="Y22" s="32">
        <v>22310.292484278099</v>
      </c>
      <c r="Z22" s="32">
        <v>2350.92224266216</v>
      </c>
      <c r="AB22" s="32"/>
    </row>
    <row r="23" spans="1:28">
      <c r="A23" t="s">
        <v>131</v>
      </c>
      <c r="B23" t="s">
        <v>182</v>
      </c>
      <c r="C23">
        <v>2030</v>
      </c>
      <c r="D23" t="s">
        <v>167</v>
      </c>
      <c r="E23" s="36">
        <v>54.545556407558799</v>
      </c>
      <c r="F23" s="37" t="s">
        <v>41</v>
      </c>
      <c r="G23" s="37" t="s">
        <v>41</v>
      </c>
      <c r="H23" s="38" t="s">
        <v>41</v>
      </c>
      <c r="I23" t="s">
        <v>41</v>
      </c>
      <c r="J23" s="38">
        <v>8.3201460583437505</v>
      </c>
      <c r="K23" s="32" t="s">
        <v>41</v>
      </c>
      <c r="L23" t="s">
        <v>41</v>
      </c>
      <c r="M23" s="37">
        <v>330.61540207295201</v>
      </c>
      <c r="N23" s="38">
        <v>0.56452378260573788</v>
      </c>
      <c r="O23" s="39">
        <v>97897.321861612494</v>
      </c>
      <c r="P23" s="39">
        <v>30251.287867994299</v>
      </c>
      <c r="Q23" s="39">
        <v>956.34</v>
      </c>
      <c r="R23" s="39" t="s">
        <v>41</v>
      </c>
      <c r="S23" s="39" t="s">
        <v>41</v>
      </c>
      <c r="T23" s="39" t="s">
        <v>41</v>
      </c>
      <c r="U23" s="39">
        <v>129104.949729606</v>
      </c>
      <c r="V23" s="39" t="s">
        <v>41</v>
      </c>
      <c r="W23" s="32">
        <v>13886.054758772199</v>
      </c>
      <c r="X23" s="32">
        <v>17236</v>
      </c>
      <c r="Y23" s="32">
        <v>22401.377991227801</v>
      </c>
      <c r="Z23" s="32">
        <v>2493.2033640787499</v>
      </c>
      <c r="AB23" s="32"/>
    </row>
    <row r="24" spans="1:28">
      <c r="A24" t="s">
        <v>177</v>
      </c>
      <c r="B24" t="s">
        <v>182</v>
      </c>
      <c r="C24">
        <v>2030</v>
      </c>
      <c r="D24" t="s">
        <v>165</v>
      </c>
      <c r="E24" s="36">
        <v>53.3385671652822</v>
      </c>
      <c r="F24" s="37">
        <v>590.68513647448594</v>
      </c>
      <c r="G24" s="37">
        <v>345.93799773384501</v>
      </c>
      <c r="H24" s="38">
        <v>2.171781902699053</v>
      </c>
      <c r="I24" t="s">
        <v>41</v>
      </c>
      <c r="J24" s="38">
        <v>17.494040240773099</v>
      </c>
      <c r="K24" s="32">
        <v>250.62402674365799</v>
      </c>
      <c r="L24" t="s">
        <v>41</v>
      </c>
      <c r="M24" s="37" t="s">
        <v>41</v>
      </c>
      <c r="N24" s="38">
        <v>0.53553461246209366</v>
      </c>
      <c r="O24" s="39">
        <v>101049.19667276301</v>
      </c>
      <c r="P24" s="39" t="s">
        <v>41</v>
      </c>
      <c r="Q24" s="39" t="s">
        <v>41</v>
      </c>
      <c r="R24" s="39">
        <v>6830.6653585293598</v>
      </c>
      <c r="S24" s="39">
        <v>600</v>
      </c>
      <c r="T24" s="39">
        <v>85058.659652325994</v>
      </c>
      <c r="U24" s="39">
        <v>193538.52168361799</v>
      </c>
      <c r="V24" s="39">
        <v>40000</v>
      </c>
      <c r="W24" s="32">
        <v>14185.981609914601</v>
      </c>
      <c r="X24" s="32">
        <v>17236</v>
      </c>
      <c r="Y24" s="32">
        <v>23008.451140085399</v>
      </c>
      <c r="Z24" s="32">
        <v>250.62402674365799</v>
      </c>
      <c r="AB24" s="32"/>
    </row>
    <row r="25" spans="1:28">
      <c r="A25" t="s">
        <v>177</v>
      </c>
      <c r="B25" t="s">
        <v>182</v>
      </c>
      <c r="C25">
        <v>2030</v>
      </c>
      <c r="D25" t="s">
        <v>167</v>
      </c>
      <c r="E25" s="36">
        <v>52.137955361400799</v>
      </c>
      <c r="F25" s="37">
        <v>586.58672892681705</v>
      </c>
      <c r="G25" s="37">
        <v>352.36986334499301</v>
      </c>
      <c r="H25" s="38">
        <v>2.153322199507048</v>
      </c>
      <c r="I25" t="s">
        <v>41</v>
      </c>
      <c r="J25" s="38">
        <v>17.644010733134898</v>
      </c>
      <c r="K25" s="32">
        <v>251.018705729441</v>
      </c>
      <c r="L25" t="s">
        <v>41</v>
      </c>
      <c r="M25" s="37" t="s">
        <v>41</v>
      </c>
      <c r="N25" s="38">
        <v>0.51783199284764148</v>
      </c>
      <c r="O25" s="39">
        <v>98683.671309855505</v>
      </c>
      <c r="P25" s="39" t="s">
        <v>41</v>
      </c>
      <c r="Q25" s="39" t="s">
        <v>41</v>
      </c>
      <c r="R25" s="39">
        <v>4986.5191824884096</v>
      </c>
      <c r="S25" s="39">
        <v>600</v>
      </c>
      <c r="T25" s="39">
        <v>59127.942275823101</v>
      </c>
      <c r="U25" s="39">
        <v>163398.13276816701</v>
      </c>
      <c r="V25" s="39">
        <v>34293.183038561008</v>
      </c>
      <c r="W25" s="32">
        <v>13375.7296028397</v>
      </c>
      <c r="X25" s="32">
        <v>17236</v>
      </c>
      <c r="Y25" s="32">
        <v>23818.7031471603</v>
      </c>
      <c r="Z25" s="32">
        <v>251.018705729441</v>
      </c>
      <c r="AB25" s="32"/>
    </row>
    <row r="26" spans="1:28">
      <c r="A26" t="s">
        <v>180</v>
      </c>
      <c r="B26" t="s">
        <v>182</v>
      </c>
      <c r="C26">
        <v>2030</v>
      </c>
      <c r="D26" t="s">
        <v>165</v>
      </c>
      <c r="E26" s="36">
        <v>41.618304878409802</v>
      </c>
      <c r="F26" s="37">
        <v>5.0434532112072503</v>
      </c>
      <c r="G26" s="37">
        <v>86.114036682893698</v>
      </c>
      <c r="H26" s="38" t="s">
        <v>41</v>
      </c>
      <c r="I26" t="s">
        <v>41</v>
      </c>
      <c r="J26" s="38">
        <v>8.6548200511506295</v>
      </c>
      <c r="K26" s="32" t="s">
        <v>41</v>
      </c>
      <c r="L26" t="s">
        <v>41</v>
      </c>
      <c r="M26" s="37">
        <v>330.399034299101</v>
      </c>
      <c r="N26" s="38">
        <v>0.3622166659510585</v>
      </c>
      <c r="O26" s="39">
        <v>100938.761977306</v>
      </c>
      <c r="P26" s="39">
        <v>28199.728333156101</v>
      </c>
      <c r="Q26" s="39">
        <v>956.34</v>
      </c>
      <c r="R26" s="39">
        <v>2075.8868712969502</v>
      </c>
      <c r="S26" s="39" t="s">
        <v>41</v>
      </c>
      <c r="T26" s="39">
        <v>2420.8575413794802</v>
      </c>
      <c r="U26" s="39">
        <v>134591.57472313801</v>
      </c>
      <c r="V26" s="39" t="s">
        <v>41</v>
      </c>
      <c r="W26" s="32">
        <v>14192.421709799</v>
      </c>
      <c r="X26" s="32">
        <v>17236</v>
      </c>
      <c r="Y26" s="32">
        <v>22095.011040201</v>
      </c>
      <c r="Z26" s="32">
        <v>2594.2955314300698</v>
      </c>
      <c r="AB26" s="32"/>
    </row>
    <row r="27" spans="1:28">
      <c r="A27" t="s">
        <v>180</v>
      </c>
      <c r="B27" t="s">
        <v>182</v>
      </c>
      <c r="C27">
        <v>2030</v>
      </c>
      <c r="D27" t="s">
        <v>167</v>
      </c>
      <c r="E27" s="36">
        <v>43.776968080862197</v>
      </c>
      <c r="F27" s="37">
        <v>3.47960403354673</v>
      </c>
      <c r="G27" s="37">
        <v>67.302087203339795</v>
      </c>
      <c r="H27" s="38" t="s">
        <v>41</v>
      </c>
      <c r="I27" t="s">
        <v>41</v>
      </c>
      <c r="J27" s="38">
        <v>9.1711575322552008</v>
      </c>
      <c r="K27" s="32" t="s">
        <v>41</v>
      </c>
      <c r="L27" t="s">
        <v>41</v>
      </c>
      <c r="M27" s="37">
        <v>330.42649898056402</v>
      </c>
      <c r="N27" s="38">
        <v>0.51214040410594242</v>
      </c>
      <c r="O27" s="39">
        <v>97954.435106073593</v>
      </c>
      <c r="P27" s="39">
        <v>30230.4210536379</v>
      </c>
      <c r="Q27" s="39">
        <v>956.34</v>
      </c>
      <c r="R27" s="39">
        <v>1195.1177598044201</v>
      </c>
      <c r="S27" s="39" t="s">
        <v>41</v>
      </c>
      <c r="T27" s="39">
        <v>1419.67844568706</v>
      </c>
      <c r="U27" s="39">
        <v>131755.99236520301</v>
      </c>
      <c r="V27" s="39" t="s">
        <v>41</v>
      </c>
      <c r="W27" s="32">
        <v>13981.782172774499</v>
      </c>
      <c r="X27" s="32">
        <v>17236</v>
      </c>
      <c r="Y27" s="32">
        <v>22305.6505772255</v>
      </c>
      <c r="Z27" s="32">
        <v>2748.8042327141902</v>
      </c>
      <c r="AB27" s="32"/>
    </row>
    <row r="28" spans="1:28">
      <c r="A28" t="s">
        <v>131</v>
      </c>
      <c r="B28" t="s">
        <v>182</v>
      </c>
      <c r="C28">
        <v>2040</v>
      </c>
      <c r="D28" t="s">
        <v>165</v>
      </c>
      <c r="E28" s="36">
        <v>53.876360905159999</v>
      </c>
      <c r="F28" s="37" t="s">
        <v>41</v>
      </c>
      <c r="G28" s="37" t="s">
        <v>41</v>
      </c>
      <c r="H28" s="38" t="s">
        <v>41</v>
      </c>
      <c r="I28" t="s">
        <v>41</v>
      </c>
      <c r="J28" s="38">
        <v>8.6655781138513195</v>
      </c>
      <c r="K28" s="32" t="s">
        <v>41</v>
      </c>
      <c r="L28" t="s">
        <v>41</v>
      </c>
      <c r="M28" s="37">
        <v>327.26336466613401</v>
      </c>
      <c r="N28" s="38">
        <v>0.38345277944524547</v>
      </c>
      <c r="O28" s="39">
        <v>102874.86446696</v>
      </c>
      <c r="P28" s="39">
        <v>29334.3763450556</v>
      </c>
      <c r="Q28" s="39">
        <v>956.34</v>
      </c>
      <c r="R28" s="39" t="s">
        <v>41</v>
      </c>
      <c r="S28" s="39" t="s">
        <v>41</v>
      </c>
      <c r="T28" s="39" t="s">
        <v>41</v>
      </c>
      <c r="U28" s="39">
        <v>133165.58081201601</v>
      </c>
      <c r="V28" s="39" t="s">
        <v>41</v>
      </c>
      <c r="W28" s="32">
        <v>13775.313281206301</v>
      </c>
      <c r="X28" s="32">
        <v>17236</v>
      </c>
      <c r="Y28" s="32">
        <v>22512.119468793699</v>
      </c>
      <c r="Z28" s="32">
        <v>2596.7150520723098</v>
      </c>
      <c r="AB28" s="32"/>
    </row>
    <row r="29" spans="1:28">
      <c r="A29" t="s">
        <v>131</v>
      </c>
      <c r="B29" t="s">
        <v>182</v>
      </c>
      <c r="C29">
        <v>2040</v>
      </c>
      <c r="D29" t="s">
        <v>167</v>
      </c>
      <c r="E29" s="36">
        <v>53.763866362354001</v>
      </c>
      <c r="F29" s="37" t="s">
        <v>41</v>
      </c>
      <c r="G29" s="37" t="s">
        <v>41</v>
      </c>
      <c r="H29" s="38" t="s">
        <v>41</v>
      </c>
      <c r="I29" t="s">
        <v>41</v>
      </c>
      <c r="J29" s="38">
        <v>9.7302580747761809</v>
      </c>
      <c r="K29" s="32" t="s">
        <v>41</v>
      </c>
      <c r="L29" t="s">
        <v>41</v>
      </c>
      <c r="M29" s="37">
        <v>326.23828263653797</v>
      </c>
      <c r="N29" s="38">
        <v>0.51505665912707288</v>
      </c>
      <c r="O29" s="39">
        <v>98708.123895272394</v>
      </c>
      <c r="P29" s="39">
        <v>33698.700951849401</v>
      </c>
      <c r="Q29" s="39">
        <v>956.34</v>
      </c>
      <c r="R29" s="39" t="s">
        <v>41</v>
      </c>
      <c r="S29" s="39" t="s">
        <v>41</v>
      </c>
      <c r="T29" s="39" t="s">
        <v>41</v>
      </c>
      <c r="U29" s="39">
        <v>133363.16484712099</v>
      </c>
      <c r="V29" s="39" t="s">
        <v>41</v>
      </c>
      <c r="W29" s="32">
        <v>13680.4942624246</v>
      </c>
      <c r="X29" s="32">
        <v>17236</v>
      </c>
      <c r="Y29" s="32">
        <v>22606.9384875754</v>
      </c>
      <c r="Z29" s="32">
        <v>2915.75556429783</v>
      </c>
      <c r="AB29" s="32"/>
    </row>
    <row r="30" spans="1:28">
      <c r="A30" t="s">
        <v>177</v>
      </c>
      <c r="B30" t="s">
        <v>182</v>
      </c>
      <c r="C30">
        <v>2040</v>
      </c>
      <c r="D30" t="s">
        <v>165</v>
      </c>
      <c r="E30" s="36">
        <v>52.660356115700097</v>
      </c>
      <c r="F30" s="37">
        <v>537.28984385195395</v>
      </c>
      <c r="G30" s="37">
        <v>342.67984515299901</v>
      </c>
      <c r="H30" s="38">
        <v>1.9690354642753911</v>
      </c>
      <c r="I30" t="s">
        <v>41</v>
      </c>
      <c r="J30" s="38">
        <v>19.295355868047601</v>
      </c>
      <c r="K30" s="32">
        <v>251.44208174984499</v>
      </c>
      <c r="L30" t="s">
        <v>41</v>
      </c>
      <c r="M30" s="37" t="s">
        <v>41</v>
      </c>
      <c r="N30" s="38">
        <v>0.46528401135993624</v>
      </c>
      <c r="O30" s="39">
        <v>102569.461870477</v>
      </c>
      <c r="P30" s="39" t="s">
        <v>41</v>
      </c>
      <c r="Q30" s="39" t="s">
        <v>41</v>
      </c>
      <c r="R30" s="39">
        <v>4854.8379869889905</v>
      </c>
      <c r="S30" s="39">
        <v>600</v>
      </c>
      <c r="T30" s="39">
        <v>58027.303136011098</v>
      </c>
      <c r="U30" s="39">
        <v>166051.60299347699</v>
      </c>
      <c r="V30" s="39" t="s">
        <v>41</v>
      </c>
      <c r="W30" s="32">
        <v>13427.817196373999</v>
      </c>
      <c r="X30" s="32">
        <v>17236</v>
      </c>
      <c r="Y30" s="32">
        <v>23766.615553626001</v>
      </c>
      <c r="Z30" s="32">
        <v>251.44208174984499</v>
      </c>
      <c r="AB30" s="32"/>
    </row>
    <row r="31" spans="1:28">
      <c r="A31" t="s">
        <v>177</v>
      </c>
      <c r="B31" t="s">
        <v>182</v>
      </c>
      <c r="C31">
        <v>2040</v>
      </c>
      <c r="D31" t="s">
        <v>167</v>
      </c>
      <c r="E31" s="36">
        <v>52.328879691141502</v>
      </c>
      <c r="F31" s="37">
        <v>521.62495796564303</v>
      </c>
      <c r="G31" s="37">
        <v>342.82736329795699</v>
      </c>
      <c r="H31" s="38">
        <v>1.9171886756552297</v>
      </c>
      <c r="I31" t="s">
        <v>41</v>
      </c>
      <c r="J31" s="38">
        <v>19.8171627458707</v>
      </c>
      <c r="K31" s="32">
        <v>250.71272555364999</v>
      </c>
      <c r="L31" t="s">
        <v>41</v>
      </c>
      <c r="M31" s="37" t="s">
        <v>41</v>
      </c>
      <c r="N31" s="38">
        <v>0.4291316833112081</v>
      </c>
      <c r="O31" s="39">
        <v>99004.914005391096</v>
      </c>
      <c r="P31" s="39" t="s">
        <v>41</v>
      </c>
      <c r="Q31" s="39" t="s">
        <v>41</v>
      </c>
      <c r="R31" s="39">
        <v>2942.61890638365</v>
      </c>
      <c r="S31" s="39">
        <v>600</v>
      </c>
      <c r="T31" s="39">
        <v>35053.1971752912</v>
      </c>
      <c r="U31" s="39">
        <v>137600.73008706601</v>
      </c>
      <c r="V31" s="39" t="s">
        <v>41</v>
      </c>
      <c r="W31" s="32">
        <v>12694.487031832301</v>
      </c>
      <c r="X31" s="32">
        <v>17236</v>
      </c>
      <c r="Y31" s="32">
        <v>24499.945718167699</v>
      </c>
      <c r="Z31" s="32">
        <v>250.71272555364999</v>
      </c>
      <c r="AB31" s="32"/>
    </row>
    <row r="32" spans="1:28">
      <c r="A32" t="s">
        <v>180</v>
      </c>
      <c r="B32" t="s">
        <v>182</v>
      </c>
      <c r="C32">
        <v>2040</v>
      </c>
      <c r="D32" t="s">
        <v>165</v>
      </c>
      <c r="E32" s="36">
        <v>42.140073422173899</v>
      </c>
      <c r="F32" s="37">
        <v>4.2617071584126496</v>
      </c>
      <c r="G32" s="37">
        <v>78.239567240543096</v>
      </c>
      <c r="H32" s="38" t="s">
        <v>41</v>
      </c>
      <c r="I32" t="s">
        <v>41</v>
      </c>
      <c r="J32" s="38">
        <v>9.7251692776093108</v>
      </c>
      <c r="K32" s="32" t="s">
        <v>41</v>
      </c>
      <c r="L32" t="s">
        <v>41</v>
      </c>
      <c r="M32" s="37">
        <v>326.95057313881603</v>
      </c>
      <c r="N32" s="38">
        <v>0.34167425968682086</v>
      </c>
      <c r="O32" s="39">
        <v>102433.90999434399</v>
      </c>
      <c r="P32" s="39">
        <v>29306.479855021302</v>
      </c>
      <c r="Q32" s="39">
        <v>956.34</v>
      </c>
      <c r="R32" s="39">
        <v>1417.11437412706</v>
      </c>
      <c r="S32" s="39" t="s">
        <v>41</v>
      </c>
      <c r="T32" s="39">
        <v>1738.77652063236</v>
      </c>
      <c r="U32" s="39">
        <v>135852.62074412499</v>
      </c>
      <c r="V32" s="39" t="s">
        <v>41</v>
      </c>
      <c r="W32" s="32">
        <v>14140.103692095901</v>
      </c>
      <c r="X32" s="32">
        <v>17236</v>
      </c>
      <c r="Y32" s="32">
        <v>22147.329057904099</v>
      </c>
      <c r="Z32" s="32">
        <v>2914.9942740628799</v>
      </c>
      <c r="AB32" s="32"/>
    </row>
    <row r="33" spans="1:28">
      <c r="A33" t="s">
        <v>180</v>
      </c>
      <c r="B33" t="s">
        <v>182</v>
      </c>
      <c r="C33">
        <v>2040</v>
      </c>
      <c r="D33" t="s">
        <v>167</v>
      </c>
      <c r="E33" s="36">
        <v>39.767844582576799</v>
      </c>
      <c r="F33" s="37">
        <v>6.1725065777568799</v>
      </c>
      <c r="G33" s="37">
        <v>99.227970986859603</v>
      </c>
      <c r="H33" s="38" t="s">
        <v>41</v>
      </c>
      <c r="I33" t="s">
        <v>41</v>
      </c>
      <c r="J33" s="38">
        <v>11.005356321348801</v>
      </c>
      <c r="K33" s="32" t="s">
        <v>41</v>
      </c>
      <c r="L33" t="s">
        <v>41</v>
      </c>
      <c r="M33" s="37">
        <v>325.79163028849803</v>
      </c>
      <c r="N33" s="38">
        <v>0.45538136795412965</v>
      </c>
      <c r="O33" s="39">
        <v>98734.226957368301</v>
      </c>
      <c r="P33" s="39">
        <v>33662.827394762797</v>
      </c>
      <c r="Q33" s="39">
        <v>956.34</v>
      </c>
      <c r="R33" s="39">
        <v>993.82376789487705</v>
      </c>
      <c r="S33" s="39" t="s">
        <v>41</v>
      </c>
      <c r="T33" s="39">
        <v>1777.68189439398</v>
      </c>
      <c r="U33" s="39">
        <v>136124.90001442001</v>
      </c>
      <c r="V33" s="39" t="s">
        <v>41</v>
      </c>
      <c r="W33" s="32">
        <v>13808.087876554298</v>
      </c>
      <c r="X33" s="32">
        <v>17236</v>
      </c>
      <c r="Y33" s="32">
        <v>22479.344873445702</v>
      </c>
      <c r="Z33" s="32">
        <v>3299.1013031212601</v>
      </c>
      <c r="AB33" s="32"/>
    </row>
    <row r="34" spans="1:28">
      <c r="A34" t="s">
        <v>131</v>
      </c>
      <c r="B34" t="s">
        <v>162</v>
      </c>
      <c r="C34">
        <v>2040</v>
      </c>
      <c r="D34" t="s">
        <v>165</v>
      </c>
      <c r="E34" s="36">
        <v>52.824709881606204</v>
      </c>
      <c r="F34" s="37" t="s">
        <v>41</v>
      </c>
      <c r="G34" s="37" t="s">
        <v>41</v>
      </c>
      <c r="H34" s="38" t="s">
        <v>41</v>
      </c>
      <c r="I34" t="s">
        <v>41</v>
      </c>
      <c r="J34" s="38">
        <v>9.5071072734459996</v>
      </c>
      <c r="K34" s="32" t="s">
        <v>41</v>
      </c>
      <c r="L34" t="s">
        <v>41</v>
      </c>
      <c r="M34" s="37">
        <v>331.35108442254898</v>
      </c>
      <c r="N34" s="38">
        <v>0.3493191787099304</v>
      </c>
      <c r="O34" s="39">
        <v>122317.01706762701</v>
      </c>
      <c r="P34" s="39">
        <v>29605.980921649101</v>
      </c>
      <c r="Q34" s="39">
        <v>956.34</v>
      </c>
      <c r="R34" s="39" t="s">
        <v>41</v>
      </c>
      <c r="S34" s="39" t="s">
        <v>41</v>
      </c>
      <c r="T34" s="39" t="s">
        <v>41</v>
      </c>
      <c r="U34" s="39">
        <v>152879.33798927601</v>
      </c>
      <c r="V34" s="39" t="s">
        <v>41</v>
      </c>
      <c r="W34" s="32">
        <v>14181.711216668002</v>
      </c>
      <c r="X34" s="32">
        <v>17236</v>
      </c>
      <c r="Y34" s="32">
        <v>22105.721533331998</v>
      </c>
      <c r="Z34" s="32">
        <v>2848.88650639044</v>
      </c>
      <c r="AB34" s="32"/>
    </row>
    <row r="35" spans="1:28">
      <c r="A35" t="s">
        <v>131</v>
      </c>
      <c r="B35" t="s">
        <v>162</v>
      </c>
      <c r="C35">
        <v>2040</v>
      </c>
      <c r="D35" t="s">
        <v>167</v>
      </c>
      <c r="E35" s="36">
        <v>53.550680486794903</v>
      </c>
      <c r="F35" s="37" t="s">
        <v>41</v>
      </c>
      <c r="G35" s="37" t="s">
        <v>41</v>
      </c>
      <c r="H35" s="38" t="s">
        <v>41</v>
      </c>
      <c r="I35" t="s">
        <v>41</v>
      </c>
      <c r="J35" s="38">
        <v>10.7717590605348</v>
      </c>
      <c r="K35" s="32" t="s">
        <v>41</v>
      </c>
      <c r="L35" t="s">
        <v>41</v>
      </c>
      <c r="M35" s="37">
        <v>325.93552109487803</v>
      </c>
      <c r="N35" s="38">
        <v>0.46499374061270277</v>
      </c>
      <c r="O35" s="39">
        <v>118874.207600938</v>
      </c>
      <c r="P35" s="39">
        <v>33673.6922432512</v>
      </c>
      <c r="Q35" s="39">
        <v>956.34</v>
      </c>
      <c r="R35" s="39" t="s">
        <v>41</v>
      </c>
      <c r="S35" s="39" t="s">
        <v>41</v>
      </c>
      <c r="T35" s="39" t="s">
        <v>41</v>
      </c>
      <c r="U35" s="39">
        <v>153504.239844189</v>
      </c>
      <c r="V35" s="39" t="s">
        <v>41</v>
      </c>
      <c r="W35" s="32">
        <v>13672.1668032999</v>
      </c>
      <c r="X35" s="32">
        <v>17236</v>
      </c>
      <c r="Y35" s="32">
        <v>22615.265946700099</v>
      </c>
      <c r="Z35" s="32">
        <v>3227.8502971518201</v>
      </c>
      <c r="AB35" s="32"/>
    </row>
    <row r="36" spans="1:28">
      <c r="A36" t="s">
        <v>177</v>
      </c>
      <c r="B36" t="s">
        <v>162</v>
      </c>
      <c r="C36">
        <v>2040</v>
      </c>
      <c r="D36" t="s">
        <v>165</v>
      </c>
      <c r="E36" s="36">
        <v>52.486855851116601</v>
      </c>
      <c r="F36" s="37">
        <v>1098.4324164598399</v>
      </c>
      <c r="G36" s="37">
        <v>342.17686161763299</v>
      </c>
      <c r="H36" s="38">
        <v>2.023268151610127</v>
      </c>
      <c r="I36" t="s">
        <v>41</v>
      </c>
      <c r="J36" s="38">
        <v>18.778153538256799</v>
      </c>
      <c r="K36" s="32">
        <v>500.26804901328501</v>
      </c>
      <c r="L36" t="s">
        <v>41</v>
      </c>
      <c r="M36" s="37" t="s">
        <v>41</v>
      </c>
      <c r="N36" s="38">
        <v>0.47776031385811962</v>
      </c>
      <c r="O36" s="39">
        <v>121692.195436929</v>
      </c>
      <c r="P36" s="39" t="s">
        <v>41</v>
      </c>
      <c r="Q36" s="39" t="s">
        <v>41</v>
      </c>
      <c r="R36" s="39">
        <v>4848.2992010292301</v>
      </c>
      <c r="S36" s="39">
        <v>600</v>
      </c>
      <c r="T36" s="39">
        <v>118630.700977662</v>
      </c>
      <c r="U36" s="39">
        <v>245771.19561562099</v>
      </c>
      <c r="V36" s="39" t="s">
        <v>41</v>
      </c>
      <c r="W36" s="32">
        <v>15880.945036335499</v>
      </c>
      <c r="X36" s="32">
        <v>17236</v>
      </c>
      <c r="Y36" s="32">
        <v>21313.487713664501</v>
      </c>
      <c r="Z36" s="32">
        <v>500.26804901328501</v>
      </c>
      <c r="AB36" s="32"/>
    </row>
    <row r="37" spans="1:28">
      <c r="A37" t="s">
        <v>177</v>
      </c>
      <c r="B37" t="s">
        <v>162</v>
      </c>
      <c r="C37">
        <v>2040</v>
      </c>
      <c r="D37" t="s">
        <v>167</v>
      </c>
      <c r="E37" s="36">
        <v>50.352146449186897</v>
      </c>
      <c r="F37" s="37">
        <v>1073.90772062513</v>
      </c>
      <c r="G37" s="37">
        <v>352.70002341825602</v>
      </c>
      <c r="H37" s="38">
        <v>1.9750539799929714</v>
      </c>
      <c r="I37" t="s">
        <v>41</v>
      </c>
      <c r="J37" s="38">
        <v>19.236557777593099</v>
      </c>
      <c r="K37" s="32">
        <v>501.03823110284702</v>
      </c>
      <c r="L37" t="s">
        <v>41</v>
      </c>
      <c r="M37" s="37" t="s">
        <v>41</v>
      </c>
      <c r="N37" s="38">
        <v>0.44177611746680451</v>
      </c>
      <c r="O37" s="39">
        <v>117435.848051772</v>
      </c>
      <c r="P37" s="39" t="s">
        <v>41</v>
      </c>
      <c r="Q37" s="39" t="s">
        <v>41</v>
      </c>
      <c r="R37" s="39">
        <v>3021.60018734605</v>
      </c>
      <c r="S37" s="39">
        <v>600</v>
      </c>
      <c r="T37" s="39">
        <v>72166.598826008994</v>
      </c>
      <c r="U37" s="39">
        <v>193224.047065127</v>
      </c>
      <c r="V37" s="39" t="s">
        <v>41</v>
      </c>
      <c r="W37" s="32">
        <v>15206.6445451496</v>
      </c>
      <c r="X37" s="32">
        <v>17236</v>
      </c>
      <c r="Y37" s="32">
        <v>21987.7882048504</v>
      </c>
      <c r="Z37" s="32">
        <v>501.03823110284702</v>
      </c>
      <c r="AB37" s="32"/>
    </row>
    <row r="38" spans="1:28">
      <c r="A38" t="s">
        <v>180</v>
      </c>
      <c r="B38" t="s">
        <v>162</v>
      </c>
      <c r="C38">
        <v>2040</v>
      </c>
      <c r="D38" t="s">
        <v>165</v>
      </c>
      <c r="E38" s="36">
        <v>42.460518875864501</v>
      </c>
      <c r="F38" s="37">
        <v>3.95841275157124</v>
      </c>
      <c r="G38" s="37">
        <v>74.333637168251499</v>
      </c>
      <c r="H38" s="38" t="s">
        <v>41</v>
      </c>
      <c r="I38" t="s">
        <v>41</v>
      </c>
      <c r="J38" s="38">
        <v>10.2095632070289</v>
      </c>
      <c r="K38" s="32" t="s">
        <v>41</v>
      </c>
      <c r="L38" t="s">
        <v>41</v>
      </c>
      <c r="M38" s="37">
        <v>326.618171603326</v>
      </c>
      <c r="N38" s="38">
        <v>0.32528471956380745</v>
      </c>
      <c r="O38" s="39">
        <v>121558.566861008</v>
      </c>
      <c r="P38" s="39">
        <v>29291.620960045399</v>
      </c>
      <c r="Q38" s="39">
        <v>956.34</v>
      </c>
      <c r="R38" s="39">
        <v>1366.33728318726</v>
      </c>
      <c r="S38" s="39" t="s">
        <v>41</v>
      </c>
      <c r="T38" s="39">
        <v>1615.0324026410599</v>
      </c>
      <c r="U38" s="39">
        <v>154787.897506882</v>
      </c>
      <c r="V38" s="39" t="s">
        <v>41</v>
      </c>
      <c r="W38" s="32">
        <v>14582.082473529601</v>
      </c>
      <c r="X38" s="32">
        <v>17236</v>
      </c>
      <c r="Y38" s="32">
        <v>21705.350276470399</v>
      </c>
      <c r="Z38" s="32">
        <v>3060.1280665602499</v>
      </c>
      <c r="AB38" s="32"/>
    </row>
    <row r="39" spans="1:28">
      <c r="A39" t="s">
        <v>180</v>
      </c>
      <c r="B39" t="s">
        <v>162</v>
      </c>
      <c r="C39">
        <v>2040</v>
      </c>
      <c r="D39" t="s">
        <v>167</v>
      </c>
      <c r="E39" s="36">
        <v>42.274437064917798</v>
      </c>
      <c r="F39" s="37">
        <v>4.1636367330472099</v>
      </c>
      <c r="G39" s="37">
        <v>75.524504240428001</v>
      </c>
      <c r="H39" s="38" t="s">
        <v>41</v>
      </c>
      <c r="I39" t="s">
        <v>41</v>
      </c>
      <c r="J39" s="38">
        <v>11.5149620622377</v>
      </c>
      <c r="K39" s="32" t="s">
        <v>41</v>
      </c>
      <c r="L39" t="s">
        <v>41</v>
      </c>
      <c r="M39" s="37">
        <v>325.46242165065797</v>
      </c>
      <c r="N39" s="38">
        <v>0.43498194014574898</v>
      </c>
      <c r="O39" s="39">
        <v>117218.977685055</v>
      </c>
      <c r="P39" s="39">
        <v>33633.5052827072</v>
      </c>
      <c r="Q39" s="39">
        <v>956.34</v>
      </c>
      <c r="R39" s="39">
        <v>804.19603392342401</v>
      </c>
      <c r="S39" s="39" t="s">
        <v>41</v>
      </c>
      <c r="T39" s="39">
        <v>1199.12737911759</v>
      </c>
      <c r="U39" s="39">
        <v>153812.14638080299</v>
      </c>
      <c r="V39" s="39" t="s">
        <v>41</v>
      </c>
      <c r="W39" s="32">
        <v>14579.9348836231</v>
      </c>
      <c r="X39" s="32">
        <v>17236</v>
      </c>
      <c r="Y39" s="32">
        <v>21707.4978663769</v>
      </c>
      <c r="Z39" s="32">
        <v>3451.4408105103398</v>
      </c>
      <c r="AB39" s="32"/>
    </row>
    <row r="40" spans="1:28">
      <c r="A40" t="s">
        <v>131</v>
      </c>
      <c r="B40" t="s">
        <v>162</v>
      </c>
      <c r="C40">
        <v>2050</v>
      </c>
      <c r="D40" t="s">
        <v>165</v>
      </c>
      <c r="E40" s="36">
        <v>51.740604378297398</v>
      </c>
      <c r="F40" s="37" t="s">
        <v>41</v>
      </c>
      <c r="G40" s="37" t="s">
        <v>41</v>
      </c>
      <c r="H40" s="38" t="s">
        <v>41</v>
      </c>
      <c r="I40" t="s">
        <v>41</v>
      </c>
      <c r="J40" s="38">
        <v>10.892809052196601</v>
      </c>
      <c r="K40" s="32" t="s">
        <v>41</v>
      </c>
      <c r="L40" t="s">
        <v>41</v>
      </c>
      <c r="M40" s="37">
        <v>326.17203400707899</v>
      </c>
      <c r="N40" s="38">
        <v>0.31384727776166671</v>
      </c>
      <c r="O40" s="39">
        <v>124271.25567918499</v>
      </c>
      <c r="P40" s="39">
        <v>31688.7529076151</v>
      </c>
      <c r="Q40" s="39">
        <v>956.34</v>
      </c>
      <c r="R40" s="39" t="s">
        <v>41</v>
      </c>
      <c r="S40" s="39" t="s">
        <v>41</v>
      </c>
      <c r="T40" s="39" t="s">
        <v>41</v>
      </c>
      <c r="U40" s="39">
        <v>156916.34858680001</v>
      </c>
      <c r="V40" s="39" t="s">
        <v>41</v>
      </c>
      <c r="W40" s="32">
        <v>14068.338655481599</v>
      </c>
      <c r="X40" s="32">
        <v>17236</v>
      </c>
      <c r="Y40" s="32">
        <v>22219.094094518401</v>
      </c>
      <c r="Z40" s="32">
        <v>3264.1239688297401</v>
      </c>
      <c r="AB40" s="32"/>
    </row>
    <row r="41" spans="1:28">
      <c r="A41" t="s">
        <v>131</v>
      </c>
      <c r="B41" t="s">
        <v>162</v>
      </c>
      <c r="C41">
        <v>2050</v>
      </c>
      <c r="D41" t="s">
        <v>167</v>
      </c>
      <c r="E41" s="36">
        <v>51.932324784841398</v>
      </c>
      <c r="F41" s="37" t="s">
        <v>41</v>
      </c>
      <c r="G41" s="37" t="s">
        <v>41</v>
      </c>
      <c r="H41" s="38" t="s">
        <v>41</v>
      </c>
      <c r="I41" t="s">
        <v>41</v>
      </c>
      <c r="J41" s="38">
        <v>12.4285850536178</v>
      </c>
      <c r="K41" s="32" t="s">
        <v>41</v>
      </c>
      <c r="L41" t="s">
        <v>41</v>
      </c>
      <c r="M41" s="37">
        <v>320.87656010710498</v>
      </c>
      <c r="N41" s="38">
        <v>0.42860067971278892</v>
      </c>
      <c r="O41" s="39">
        <v>119648.228086281</v>
      </c>
      <c r="P41" s="39">
        <v>31969.9611058009</v>
      </c>
      <c r="Q41" s="39">
        <v>956.34</v>
      </c>
      <c r="R41" s="39" t="s">
        <v>41</v>
      </c>
      <c r="S41" s="39" t="s">
        <v>41</v>
      </c>
      <c r="T41" s="39" t="s">
        <v>41</v>
      </c>
      <c r="U41" s="39">
        <v>152574.529192082</v>
      </c>
      <c r="V41" s="39" t="s">
        <v>41</v>
      </c>
      <c r="W41" s="32">
        <v>13615.481257478699</v>
      </c>
      <c r="X41" s="32">
        <v>17236</v>
      </c>
      <c r="Y41" s="32">
        <v>22671.951492521301</v>
      </c>
      <c r="Z41" s="32">
        <v>3724.3324635321701</v>
      </c>
      <c r="AB41" s="32"/>
    </row>
    <row r="42" spans="1:28">
      <c r="A42" t="s">
        <v>177</v>
      </c>
      <c r="B42" t="s">
        <v>162</v>
      </c>
      <c r="C42">
        <v>2050</v>
      </c>
      <c r="D42" t="s">
        <v>165</v>
      </c>
      <c r="E42" s="36">
        <v>51.556228381152501</v>
      </c>
      <c r="F42" s="37">
        <v>945.12249147903697</v>
      </c>
      <c r="G42" s="37">
        <v>335.927218422306</v>
      </c>
      <c r="H42" s="38">
        <v>1.7411450789294414</v>
      </c>
      <c r="I42" t="s">
        <v>41</v>
      </c>
      <c r="J42" s="38">
        <v>21.820835299583699</v>
      </c>
      <c r="K42" s="32">
        <v>500.191156719601</v>
      </c>
      <c r="L42" t="s">
        <v>41</v>
      </c>
      <c r="M42" s="37" t="s">
        <v>41</v>
      </c>
      <c r="N42" s="38">
        <v>0.39178945751194943</v>
      </c>
      <c r="O42" s="39">
        <v>123154.167003425</v>
      </c>
      <c r="P42" s="39" t="s">
        <v>41</v>
      </c>
      <c r="Q42" s="39" t="s">
        <v>41</v>
      </c>
      <c r="R42" s="39">
        <v>4045.1994026453699</v>
      </c>
      <c r="S42" s="39">
        <v>600</v>
      </c>
      <c r="T42" s="39">
        <v>96402.494130861698</v>
      </c>
      <c r="U42" s="39">
        <v>224201.86053693201</v>
      </c>
      <c r="V42" s="39" t="s">
        <v>41</v>
      </c>
      <c r="W42" s="32">
        <v>15026.846865676998</v>
      </c>
      <c r="X42" s="32">
        <v>17236</v>
      </c>
      <c r="Y42" s="32">
        <v>22167.585884323002</v>
      </c>
      <c r="Z42" s="32">
        <v>500.191156719601</v>
      </c>
      <c r="AB42" s="32"/>
    </row>
    <row r="43" spans="1:28">
      <c r="A43" t="s">
        <v>177</v>
      </c>
      <c r="B43" t="s">
        <v>162</v>
      </c>
      <c r="C43">
        <v>2050</v>
      </c>
      <c r="D43" t="s">
        <v>167</v>
      </c>
      <c r="E43" s="36">
        <v>51.443023195254</v>
      </c>
      <c r="F43" s="37">
        <v>886.85204601064299</v>
      </c>
      <c r="G43" s="37">
        <v>332.10814285313199</v>
      </c>
      <c r="H43" s="38">
        <v>1.6284182586898404</v>
      </c>
      <c r="I43" t="s">
        <v>41</v>
      </c>
      <c r="J43" s="38">
        <v>23.331376811365299</v>
      </c>
      <c r="K43" s="32">
        <v>501.84324133667701</v>
      </c>
      <c r="L43" t="s">
        <v>41</v>
      </c>
      <c r="M43" s="37" t="s">
        <v>41</v>
      </c>
      <c r="N43" s="38">
        <v>0.35235205010714754</v>
      </c>
      <c r="O43" s="39">
        <v>118639.08098066199</v>
      </c>
      <c r="P43" s="39" t="s">
        <v>41</v>
      </c>
      <c r="Q43" s="39" t="s">
        <v>41</v>
      </c>
      <c r="R43" s="39">
        <v>2125.6488571187901</v>
      </c>
      <c r="S43" s="39">
        <v>600</v>
      </c>
      <c r="T43" s="39">
        <v>53211.122760638602</v>
      </c>
      <c r="U43" s="39">
        <v>174575.85259841901</v>
      </c>
      <c r="V43" s="39" t="s">
        <v>41</v>
      </c>
      <c r="W43" s="32">
        <v>13977.925867632901</v>
      </c>
      <c r="X43" s="32">
        <v>17236</v>
      </c>
      <c r="Y43" s="32">
        <v>23216.506882367099</v>
      </c>
      <c r="Z43" s="32">
        <v>501.84324133667701</v>
      </c>
      <c r="AB43" s="32"/>
    </row>
    <row r="44" spans="1:28">
      <c r="A44" t="s">
        <v>180</v>
      </c>
      <c r="B44" t="s">
        <v>162</v>
      </c>
      <c r="C44">
        <v>2050</v>
      </c>
      <c r="D44" t="s">
        <v>165</v>
      </c>
      <c r="E44" s="36">
        <v>41.661073500149399</v>
      </c>
      <c r="F44" s="37">
        <v>4.2368825763001698</v>
      </c>
      <c r="G44" s="37">
        <v>77.074714590821202</v>
      </c>
      <c r="H44" s="38" t="s">
        <v>41</v>
      </c>
      <c r="I44" t="s">
        <v>41</v>
      </c>
      <c r="J44" s="38">
        <v>11.9406358985301</v>
      </c>
      <c r="K44" s="32" t="s">
        <v>41</v>
      </c>
      <c r="L44" t="s">
        <v>41</v>
      </c>
      <c r="M44" s="37">
        <v>319.27011343362801</v>
      </c>
      <c r="N44" s="38">
        <v>0.28630623169997044</v>
      </c>
      <c r="O44" s="39">
        <v>123042.14127278099</v>
      </c>
      <c r="P44" s="39">
        <v>31176.944814919501</v>
      </c>
      <c r="Q44" s="39">
        <v>956.34</v>
      </c>
      <c r="R44" s="39">
        <v>1197.82186049903</v>
      </c>
      <c r="S44" s="39" t="s">
        <v>41</v>
      </c>
      <c r="T44" s="39">
        <v>1626.96290929926</v>
      </c>
      <c r="U44" s="39">
        <v>158000.21085749799</v>
      </c>
      <c r="V44" s="39" t="s">
        <v>41</v>
      </c>
      <c r="W44" s="32">
        <v>14661.2278367078</v>
      </c>
      <c r="X44" s="32">
        <v>17236</v>
      </c>
      <c r="Y44" s="32">
        <v>21626.2049132922</v>
      </c>
      <c r="Z44" s="32">
        <v>3579.0464069688001</v>
      </c>
      <c r="AB44" s="32"/>
    </row>
    <row r="45" spans="1:28">
      <c r="A45" t="s">
        <v>180</v>
      </c>
      <c r="B45" t="s">
        <v>162</v>
      </c>
      <c r="C45">
        <v>2050</v>
      </c>
      <c r="D45" t="s">
        <v>167</v>
      </c>
      <c r="E45" s="36">
        <v>41.264998377559898</v>
      </c>
      <c r="F45" s="37">
        <v>4.4035368222912998</v>
      </c>
      <c r="G45" s="37">
        <v>79.344817167258498</v>
      </c>
      <c r="H45" s="38" t="s">
        <v>41</v>
      </c>
      <c r="I45" t="s">
        <v>41</v>
      </c>
      <c r="J45" s="38">
        <v>13.724100218610101</v>
      </c>
      <c r="K45" s="32" t="s">
        <v>41</v>
      </c>
      <c r="L45" t="s">
        <v>41</v>
      </c>
      <c r="M45" s="37">
        <v>316.34934628037797</v>
      </c>
      <c r="N45" s="38">
        <v>0.38814202148024513</v>
      </c>
      <c r="O45" s="39">
        <v>118345.908300746</v>
      </c>
      <c r="P45" s="39">
        <v>31625.389627121898</v>
      </c>
      <c r="Q45" s="39">
        <v>956.34</v>
      </c>
      <c r="R45" s="39">
        <v>609.06890300355099</v>
      </c>
      <c r="S45" s="39" t="s">
        <v>41</v>
      </c>
      <c r="T45" s="39">
        <v>1056.8488373499099</v>
      </c>
      <c r="U45" s="39">
        <v>152593.55566822199</v>
      </c>
      <c r="V45" s="39" t="s">
        <v>41</v>
      </c>
      <c r="W45" s="32">
        <v>14265.813578761899</v>
      </c>
      <c r="X45" s="32">
        <v>17236</v>
      </c>
      <c r="Y45" s="32">
        <v>22021.619171238101</v>
      </c>
      <c r="Z45" s="32">
        <v>4113.6581978714803</v>
      </c>
      <c r="AB45" s="32"/>
    </row>
    <row r="46" spans="1:28">
      <c r="A46" t="s">
        <v>131</v>
      </c>
      <c r="B46" t="s">
        <v>182</v>
      </c>
      <c r="C46">
        <v>2050</v>
      </c>
      <c r="D46" t="s">
        <v>165</v>
      </c>
      <c r="E46" s="36">
        <v>53.030662186653998</v>
      </c>
      <c r="F46" s="37" t="s">
        <v>41</v>
      </c>
      <c r="G46" s="37" t="s">
        <v>41</v>
      </c>
      <c r="H46" s="38" t="s">
        <v>41</v>
      </c>
      <c r="I46" t="s">
        <v>41</v>
      </c>
      <c r="J46" s="38">
        <v>9.8062145077965504</v>
      </c>
      <c r="K46" s="32" t="s">
        <v>41</v>
      </c>
      <c r="L46" t="s">
        <v>41</v>
      </c>
      <c r="M46" s="37">
        <v>320.67405785446198</v>
      </c>
      <c r="N46" s="38">
        <v>0.34883392465822038</v>
      </c>
      <c r="O46" s="39">
        <v>104878.70031055</v>
      </c>
      <c r="P46" s="39">
        <v>31281.1195993693</v>
      </c>
      <c r="Q46" s="39">
        <v>956.34</v>
      </c>
      <c r="R46" s="39" t="s">
        <v>41</v>
      </c>
      <c r="S46" s="39" t="s">
        <v>41</v>
      </c>
      <c r="T46" s="39" t="s">
        <v>41</v>
      </c>
      <c r="U46" s="39">
        <v>137116.15990991899</v>
      </c>
      <c r="V46" s="39" t="s">
        <v>41</v>
      </c>
      <c r="W46" s="32">
        <v>13519.888705145298</v>
      </c>
      <c r="X46" s="32">
        <v>17236</v>
      </c>
      <c r="Y46" s="32">
        <v>22767.544044854701</v>
      </c>
      <c r="Z46" s="32">
        <v>2938.5165630834099</v>
      </c>
      <c r="AB46" s="32"/>
    </row>
    <row r="47" spans="1:28">
      <c r="A47" t="s">
        <v>131</v>
      </c>
      <c r="B47" t="s">
        <v>182</v>
      </c>
      <c r="C47">
        <v>2050</v>
      </c>
      <c r="D47" t="s">
        <v>167</v>
      </c>
      <c r="E47" s="36">
        <v>52.898452248322101</v>
      </c>
      <c r="F47" s="37" t="s">
        <v>41</v>
      </c>
      <c r="G47" s="37" t="s">
        <v>41</v>
      </c>
      <c r="H47" s="38" t="s">
        <v>41</v>
      </c>
      <c r="I47" t="s">
        <v>41</v>
      </c>
      <c r="J47" s="38">
        <v>11.106306523683401</v>
      </c>
      <c r="K47" s="32" t="s">
        <v>41</v>
      </c>
      <c r="L47" t="s">
        <v>41</v>
      </c>
      <c r="M47" s="37">
        <v>317.11557923503</v>
      </c>
      <c r="N47" s="38">
        <v>0.47991766429425803</v>
      </c>
      <c r="O47" s="39">
        <v>100085.19271572299</v>
      </c>
      <c r="P47" s="39">
        <v>31683.820194373799</v>
      </c>
      <c r="Q47" s="39">
        <v>956.34</v>
      </c>
      <c r="R47" s="39" t="s">
        <v>41</v>
      </c>
      <c r="S47" s="39" t="s">
        <v>41</v>
      </c>
      <c r="T47" s="39" t="s">
        <v>41</v>
      </c>
      <c r="U47" s="39">
        <v>132725.352910096</v>
      </c>
      <c r="V47" s="39" t="s">
        <v>41</v>
      </c>
      <c r="W47" s="32">
        <v>13231.673392911202</v>
      </c>
      <c r="X47" s="32">
        <v>17236</v>
      </c>
      <c r="Y47" s="32">
        <v>23055.759357088798</v>
      </c>
      <c r="Z47" s="32">
        <v>3328.1003233793599</v>
      </c>
      <c r="AB47" s="32"/>
    </row>
    <row r="48" spans="1:28">
      <c r="A48" t="s">
        <v>177</v>
      </c>
      <c r="B48" t="s">
        <v>182</v>
      </c>
      <c r="C48">
        <v>2050</v>
      </c>
      <c r="D48" t="s">
        <v>165</v>
      </c>
      <c r="E48" s="36">
        <v>51.984378739773497</v>
      </c>
      <c r="F48" s="37">
        <v>467.15734897501</v>
      </c>
      <c r="G48" s="37">
        <v>335.02152283171</v>
      </c>
      <c r="H48" s="38">
        <v>1.7215609137968169</v>
      </c>
      <c r="I48" t="s">
        <v>41</v>
      </c>
      <c r="J48" s="38">
        <v>22.0690651695895</v>
      </c>
      <c r="K48" s="32">
        <v>250.04815930372101</v>
      </c>
      <c r="L48" t="s">
        <v>41</v>
      </c>
      <c r="M48" s="37" t="s">
        <v>41</v>
      </c>
      <c r="N48" s="38">
        <v>0.38761629521391372</v>
      </c>
      <c r="O48" s="39">
        <v>104052.86501903999</v>
      </c>
      <c r="P48" s="39" t="s">
        <v>41</v>
      </c>
      <c r="Q48" s="39" t="s">
        <v>41</v>
      </c>
      <c r="R48" s="39">
        <v>4035.2367511488101</v>
      </c>
      <c r="S48" s="39">
        <v>600</v>
      </c>
      <c r="T48" s="39">
        <v>47650.049595450997</v>
      </c>
      <c r="U48" s="39">
        <v>156338.151365639</v>
      </c>
      <c r="V48" s="39" t="s">
        <v>41</v>
      </c>
      <c r="W48" s="32">
        <v>12930.038180289099</v>
      </c>
      <c r="X48" s="32">
        <v>17236</v>
      </c>
      <c r="Y48" s="32">
        <v>24264.394569710901</v>
      </c>
      <c r="Z48" s="32">
        <v>250.04815930372101</v>
      </c>
      <c r="AB48" s="32"/>
    </row>
    <row r="49" spans="1:28">
      <c r="A49" t="s">
        <v>177</v>
      </c>
      <c r="B49" t="s">
        <v>182</v>
      </c>
      <c r="C49">
        <v>2050</v>
      </c>
      <c r="D49" t="s">
        <v>167</v>
      </c>
      <c r="E49" s="36">
        <v>51.717217261938799</v>
      </c>
      <c r="F49" s="37">
        <v>441.85673948123201</v>
      </c>
      <c r="G49" s="37">
        <v>332.04514855920303</v>
      </c>
      <c r="H49" s="38">
        <v>1.6271460123066082</v>
      </c>
      <c r="I49" t="s">
        <v>41</v>
      </c>
      <c r="J49" s="38">
        <v>23.349619341254801</v>
      </c>
      <c r="K49" s="32">
        <v>250.22910806255899</v>
      </c>
      <c r="L49" t="s">
        <v>41</v>
      </c>
      <c r="M49" s="37" t="s">
        <v>41</v>
      </c>
      <c r="N49" s="38">
        <v>0.35228910492944926</v>
      </c>
      <c r="O49" s="39">
        <v>99080.692675377897</v>
      </c>
      <c r="P49" s="39" t="s">
        <v>41</v>
      </c>
      <c r="Q49" s="39" t="s">
        <v>41</v>
      </c>
      <c r="R49" s="39">
        <v>2125.2708913552101</v>
      </c>
      <c r="S49" s="39">
        <v>600</v>
      </c>
      <c r="T49" s="39">
        <v>26511.4043688739</v>
      </c>
      <c r="U49" s="39">
        <v>128317.36793560701</v>
      </c>
      <c r="V49" s="39" t="s">
        <v>41</v>
      </c>
      <c r="W49" s="32">
        <v>12532.2604990328</v>
      </c>
      <c r="X49" s="32">
        <v>17236</v>
      </c>
      <c r="Y49" s="32">
        <v>24662.1722509672</v>
      </c>
      <c r="Z49" s="32">
        <v>250.22910806255899</v>
      </c>
      <c r="AB49" s="32"/>
    </row>
    <row r="50" spans="1:28">
      <c r="A50" t="s">
        <v>180</v>
      </c>
      <c r="B50" t="s">
        <v>182</v>
      </c>
      <c r="C50">
        <v>2050</v>
      </c>
      <c r="D50" t="s">
        <v>165</v>
      </c>
      <c r="E50" s="36">
        <v>39.058902909160302</v>
      </c>
      <c r="F50" s="37">
        <v>6.6232041971534796</v>
      </c>
      <c r="G50" s="37">
        <v>102.16206054207299</v>
      </c>
      <c r="H50" s="38" t="s">
        <v>41</v>
      </c>
      <c r="I50" t="s">
        <v>41</v>
      </c>
      <c r="J50" s="38">
        <v>11.263503779799301</v>
      </c>
      <c r="K50" s="32" t="s">
        <v>41</v>
      </c>
      <c r="L50" t="s">
        <v>41</v>
      </c>
      <c r="M50" s="37">
        <v>319.75233556896097</v>
      </c>
      <c r="N50" s="38">
        <v>0.30370126025349475</v>
      </c>
      <c r="O50" s="39">
        <v>104122.30861045999</v>
      </c>
      <c r="P50" s="39">
        <v>31212.6464389471</v>
      </c>
      <c r="Q50" s="39">
        <v>956.34</v>
      </c>
      <c r="R50" s="39">
        <v>1473.7826659627999</v>
      </c>
      <c r="S50" s="39" t="s">
        <v>41</v>
      </c>
      <c r="T50" s="39">
        <v>2543.3104117069302</v>
      </c>
      <c r="U50" s="39">
        <v>140308.38812707699</v>
      </c>
      <c r="V50" s="39" t="s">
        <v>41</v>
      </c>
      <c r="W50" s="32">
        <v>13988.204600576901</v>
      </c>
      <c r="X50" s="32">
        <v>17236</v>
      </c>
      <c r="Y50" s="32">
        <v>22299.228149423099</v>
      </c>
      <c r="Z50" s="32">
        <v>3376.5802980485801</v>
      </c>
      <c r="AB50" s="32"/>
    </row>
    <row r="51" spans="1:28">
      <c r="A51" t="s">
        <v>180</v>
      </c>
      <c r="B51" t="s">
        <v>182</v>
      </c>
      <c r="C51">
        <v>2050</v>
      </c>
      <c r="D51" t="s">
        <v>167</v>
      </c>
      <c r="E51" s="36">
        <v>38.680189875298403</v>
      </c>
      <c r="F51" s="37">
        <v>6.81190221895785</v>
      </c>
      <c r="G51" s="37">
        <v>104.008747464533</v>
      </c>
      <c r="H51" s="38" t="s">
        <v>41</v>
      </c>
      <c r="I51" t="s">
        <v>41</v>
      </c>
      <c r="J51" s="38">
        <v>12.902747407899399</v>
      </c>
      <c r="K51" s="32" t="s">
        <v>41</v>
      </c>
      <c r="L51" t="s">
        <v>41</v>
      </c>
      <c r="M51" s="37">
        <v>317.565544450733</v>
      </c>
      <c r="N51" s="38">
        <v>0.41309904916211748</v>
      </c>
      <c r="O51" s="39">
        <v>99326.019698663498</v>
      </c>
      <c r="P51" s="39">
        <v>31718.099476304898</v>
      </c>
      <c r="Q51" s="39">
        <v>956.34</v>
      </c>
      <c r="R51" s="39">
        <v>757.05248478720296</v>
      </c>
      <c r="S51" s="39" t="s">
        <v>41</v>
      </c>
      <c r="T51" s="39">
        <v>1634.8565325498801</v>
      </c>
      <c r="U51" s="39">
        <v>134392.368192305</v>
      </c>
      <c r="V51" s="39" t="s">
        <v>41</v>
      </c>
      <c r="W51" s="32">
        <v>13739.0655759779</v>
      </c>
      <c r="X51" s="32">
        <v>17236</v>
      </c>
      <c r="Y51" s="32">
        <v>22548.3671740221</v>
      </c>
      <c r="Z51" s="32">
        <v>3868.0386494141599</v>
      </c>
      <c r="AB51" s="32"/>
    </row>
    <row r="52" spans="1:28">
      <c r="A52" t="s">
        <v>164</v>
      </c>
      <c r="B52" t="s">
        <v>182</v>
      </c>
      <c r="C52">
        <v>2025</v>
      </c>
      <c r="D52" t="s">
        <v>165</v>
      </c>
      <c r="E52" s="36">
        <v>53.843409742754297</v>
      </c>
      <c r="F52" s="37">
        <v>33.051722634048701</v>
      </c>
      <c r="G52" s="37">
        <v>332.436635143687</v>
      </c>
      <c r="H52" s="38" t="s">
        <v>41</v>
      </c>
      <c r="I52" t="s">
        <v>41</v>
      </c>
      <c r="J52" s="38">
        <v>9.9899615148416405</v>
      </c>
      <c r="K52" s="32" t="s">
        <v>41</v>
      </c>
      <c r="L52" t="s">
        <v>41</v>
      </c>
      <c r="M52" s="37">
        <v>365.31245443968299</v>
      </c>
      <c r="N52" s="38">
        <v>0.92093915632388623</v>
      </c>
      <c r="O52" s="39">
        <v>101038.080988045</v>
      </c>
      <c r="P52" s="39">
        <v>62249.242236521997</v>
      </c>
      <c r="Q52" s="39">
        <v>12267.640978760101</v>
      </c>
      <c r="R52" s="39">
        <v>8146.0426083048096</v>
      </c>
      <c r="S52" s="39" t="s">
        <v>41</v>
      </c>
      <c r="T52" s="39">
        <v>17451.3095507777</v>
      </c>
      <c r="U52" s="39">
        <v>201152.31636241</v>
      </c>
      <c r="V52" s="39">
        <v>40000</v>
      </c>
      <c r="W52" s="32">
        <v>12976.778449584799</v>
      </c>
      <c r="X52" s="32">
        <v>17236</v>
      </c>
      <c r="Y52" s="32">
        <v>23310.654300415201</v>
      </c>
      <c r="Z52" s="32">
        <v>250.45162969638901</v>
      </c>
      <c r="AB52" s="32"/>
    </row>
    <row r="53" spans="1:28">
      <c r="A53" t="s">
        <v>164</v>
      </c>
      <c r="B53" t="s">
        <v>182</v>
      </c>
      <c r="C53">
        <v>2025</v>
      </c>
      <c r="D53" t="s">
        <v>167</v>
      </c>
      <c r="E53" s="36">
        <v>53.685744404845899</v>
      </c>
      <c r="F53" s="37">
        <v>33.2625152016589</v>
      </c>
      <c r="G53" s="37">
        <v>333.222897749982</v>
      </c>
      <c r="H53" s="38" t="s">
        <v>41</v>
      </c>
      <c r="I53" t="s">
        <v>41</v>
      </c>
      <c r="J53" s="38">
        <v>10.3371751013922</v>
      </c>
      <c r="K53" s="32" t="s">
        <v>41</v>
      </c>
      <c r="L53" t="s">
        <v>41</v>
      </c>
      <c r="M53" s="37">
        <v>366.049451642809</v>
      </c>
      <c r="N53" s="38">
        <v>0.74165735036583258</v>
      </c>
      <c r="O53" s="39">
        <v>98146.285121403605</v>
      </c>
      <c r="P53" s="39">
        <v>57103.7144562783</v>
      </c>
      <c r="Q53" s="39">
        <v>10758.4808979687</v>
      </c>
      <c r="R53" s="39">
        <v>6298.0121594996699</v>
      </c>
      <c r="S53" s="39" t="s">
        <v>41</v>
      </c>
      <c r="T53" s="39">
        <v>16764.3076616361</v>
      </c>
      <c r="U53" s="39">
        <v>189070.80029678601</v>
      </c>
      <c r="V53" s="39">
        <v>40000</v>
      </c>
      <c r="W53" s="32">
        <v>12818.2611998299</v>
      </c>
      <c r="X53" s="32">
        <v>17236</v>
      </c>
      <c r="Y53" s="32">
        <v>23469.1715501701</v>
      </c>
      <c r="Z53" s="32">
        <v>250.26507727270601</v>
      </c>
      <c r="AB53" s="32"/>
    </row>
    <row r="54" spans="1:28">
      <c r="A54" t="s">
        <v>164</v>
      </c>
      <c r="B54" t="s">
        <v>162</v>
      </c>
      <c r="C54">
        <v>2025</v>
      </c>
      <c r="D54" t="s">
        <v>165</v>
      </c>
      <c r="E54" s="36">
        <v>53.574575073743297</v>
      </c>
      <c r="F54" s="37">
        <v>33.138830545210503</v>
      </c>
      <c r="G54" s="37">
        <v>332.04579878139202</v>
      </c>
      <c r="H54" s="38" t="s">
        <v>41</v>
      </c>
      <c r="I54" t="s">
        <v>41</v>
      </c>
      <c r="J54" s="38">
        <v>9.7306614438487191</v>
      </c>
      <c r="K54" s="32" t="s">
        <v>41</v>
      </c>
      <c r="L54" t="s">
        <v>41</v>
      </c>
      <c r="M54" s="37">
        <v>365.80349674012302</v>
      </c>
      <c r="N54" s="38">
        <v>0.94439723764895311</v>
      </c>
      <c r="O54" s="39">
        <v>119776.46688892</v>
      </c>
      <c r="P54" s="39">
        <v>62332.915844517003</v>
      </c>
      <c r="Q54" s="39">
        <v>25471.815278483798</v>
      </c>
      <c r="R54" s="39">
        <v>8137.0533719720097</v>
      </c>
      <c r="S54" s="39" t="s">
        <v>41</v>
      </c>
      <c r="T54" s="39">
        <v>17497.302527871099</v>
      </c>
      <c r="U54" s="39">
        <v>233215.553911764</v>
      </c>
      <c r="V54" s="39">
        <v>40000</v>
      </c>
      <c r="W54" s="32">
        <v>14297.544648024901</v>
      </c>
      <c r="X54" s="32">
        <v>17236</v>
      </c>
      <c r="Y54" s="32">
        <v>21989.888101975099</v>
      </c>
      <c r="Z54" s="32">
        <v>500.16312997458101</v>
      </c>
      <c r="AB54" s="32"/>
    </row>
    <row r="55" spans="1:28">
      <c r="A55" t="s">
        <v>164</v>
      </c>
      <c r="B55" t="s">
        <v>162</v>
      </c>
      <c r="C55">
        <v>2025</v>
      </c>
      <c r="D55" t="s">
        <v>167</v>
      </c>
      <c r="E55" s="36">
        <v>53.401993002330798</v>
      </c>
      <c r="F55" s="37">
        <v>33.127917077565797</v>
      </c>
      <c r="G55" s="37">
        <v>332.912758894104</v>
      </c>
      <c r="H55" s="38" t="s">
        <v>41</v>
      </c>
      <c r="I55" t="s">
        <v>41</v>
      </c>
      <c r="J55" s="38">
        <v>10.0800826834455</v>
      </c>
      <c r="K55" s="32" t="s">
        <v>41</v>
      </c>
      <c r="L55" t="s">
        <v>41</v>
      </c>
      <c r="M55" s="37">
        <v>365.28319751738798</v>
      </c>
      <c r="N55" s="38">
        <v>0.75912449123339698</v>
      </c>
      <c r="O55" s="39">
        <v>117067.598239967</v>
      </c>
      <c r="P55" s="39">
        <v>56984.178812712598</v>
      </c>
      <c r="Q55" s="39">
        <v>22412.8770237272</v>
      </c>
      <c r="R55" s="39">
        <v>6292.4296600938796</v>
      </c>
      <c r="S55" s="39" t="s">
        <v>41</v>
      </c>
      <c r="T55" s="39">
        <v>16696.470207093102</v>
      </c>
      <c r="U55" s="39">
        <v>219453.55394359399</v>
      </c>
      <c r="V55" s="39">
        <v>40000</v>
      </c>
      <c r="W55" s="32">
        <v>14047.6056152651</v>
      </c>
      <c r="X55" s="32">
        <v>17236</v>
      </c>
      <c r="Y55" s="32">
        <v>22239.8271347349</v>
      </c>
      <c r="Z55" s="32">
        <v>501.68729557963098</v>
      </c>
      <c r="AB55" s="32"/>
    </row>
    <row r="56" spans="1:28">
      <c r="A56" t="s">
        <v>164</v>
      </c>
      <c r="B56" t="s">
        <v>162</v>
      </c>
      <c r="C56">
        <v>2030</v>
      </c>
      <c r="D56" t="s">
        <v>165</v>
      </c>
      <c r="E56" s="36">
        <v>53.155281587678097</v>
      </c>
      <c r="F56" s="37">
        <v>32.5225398979685</v>
      </c>
      <c r="G56" s="37">
        <v>327.77002847008202</v>
      </c>
      <c r="H56" s="38" t="s">
        <v>41</v>
      </c>
      <c r="I56" t="s">
        <v>41</v>
      </c>
      <c r="J56" s="38">
        <v>10.5602749888494</v>
      </c>
      <c r="K56" s="32" t="s">
        <v>41</v>
      </c>
      <c r="L56" t="s">
        <v>41</v>
      </c>
      <c r="M56" s="37">
        <v>359.41020526110901</v>
      </c>
      <c r="N56" s="38">
        <v>0.75733829775728645</v>
      </c>
      <c r="O56" s="39">
        <v>121003.99596437901</v>
      </c>
      <c r="P56" s="39">
        <v>48736.023833406398</v>
      </c>
      <c r="Q56" s="39">
        <v>21316.031012903401</v>
      </c>
      <c r="R56" s="39">
        <v>6498.1915210025099</v>
      </c>
      <c r="S56" s="39" t="s">
        <v>41</v>
      </c>
      <c r="T56" s="39">
        <v>15610.8191510248</v>
      </c>
      <c r="U56" s="39">
        <v>213165.061482716</v>
      </c>
      <c r="V56" s="39">
        <v>40000</v>
      </c>
      <c r="W56" s="32">
        <v>13798.0236249351</v>
      </c>
      <c r="X56" s="32">
        <v>17236</v>
      </c>
      <c r="Y56" s="32">
        <v>22489.4091250649</v>
      </c>
      <c r="Z56" s="32">
        <v>500.06292768421702</v>
      </c>
      <c r="AB56" s="32"/>
    </row>
    <row r="57" spans="1:28">
      <c r="A57" t="s">
        <v>164</v>
      </c>
      <c r="B57" t="s">
        <v>162</v>
      </c>
      <c r="C57">
        <v>2030</v>
      </c>
      <c r="D57" t="s">
        <v>167</v>
      </c>
      <c r="E57" s="36">
        <v>53.263647167090298</v>
      </c>
      <c r="F57" s="37">
        <v>32.465451824413499</v>
      </c>
      <c r="G57" s="37">
        <v>327.16414477998399</v>
      </c>
      <c r="H57" s="38" t="s">
        <v>41</v>
      </c>
      <c r="I57" t="s">
        <v>41</v>
      </c>
      <c r="J57" s="38">
        <v>11.3795844594586</v>
      </c>
      <c r="K57" s="32" t="s">
        <v>41</v>
      </c>
      <c r="L57" t="s">
        <v>41</v>
      </c>
      <c r="M57" s="37">
        <v>360.18375387345401</v>
      </c>
      <c r="N57" s="38">
        <v>0.50851716236333599</v>
      </c>
      <c r="O57" s="39">
        <v>118944.75372996301</v>
      </c>
      <c r="P57" s="39">
        <v>34577.640371851601</v>
      </c>
      <c r="Q57" s="39">
        <v>17845.724624997601</v>
      </c>
      <c r="R57" s="39">
        <v>4651.2831255738001</v>
      </c>
      <c r="S57" s="39" t="s">
        <v>41</v>
      </c>
      <c r="T57" s="39">
        <v>13245.904344360701</v>
      </c>
      <c r="U57" s="39">
        <v>189265.306196747</v>
      </c>
      <c r="V57" s="39">
        <v>40000</v>
      </c>
      <c r="W57" s="32">
        <v>12899.742990323699</v>
      </c>
      <c r="X57" s="32">
        <v>17236</v>
      </c>
      <c r="Y57" s="32">
        <v>23387.689759676301</v>
      </c>
      <c r="Z57" s="32">
        <v>501.721675786986</v>
      </c>
      <c r="AB57" s="32"/>
    </row>
    <row r="58" spans="1:28">
      <c r="A58" t="s">
        <v>164</v>
      </c>
      <c r="B58" t="s">
        <v>182</v>
      </c>
      <c r="C58">
        <v>2030</v>
      </c>
      <c r="D58" t="s">
        <v>165</v>
      </c>
      <c r="E58" s="36">
        <v>53.4009637214291</v>
      </c>
      <c r="F58" s="37">
        <v>32.6503043309229</v>
      </c>
      <c r="G58" s="37">
        <v>328.15286661333602</v>
      </c>
      <c r="H58" s="38" t="s">
        <v>41</v>
      </c>
      <c r="I58" t="s">
        <v>41</v>
      </c>
      <c r="J58" s="38">
        <v>10.8775931036598</v>
      </c>
      <c r="K58" s="32" t="s">
        <v>41</v>
      </c>
      <c r="L58" t="s">
        <v>41</v>
      </c>
      <c r="M58" s="37">
        <v>360.11291870803501</v>
      </c>
      <c r="N58" s="38">
        <v>0.73614803399050643</v>
      </c>
      <c r="O58" s="39">
        <v>101883.08962784801</v>
      </c>
      <c r="P58" s="39">
        <v>48831.311776809503</v>
      </c>
      <c r="Q58" s="39">
        <v>10224.750852687101</v>
      </c>
      <c r="R58" s="39">
        <v>6505.1974590240598</v>
      </c>
      <c r="S58" s="39" t="s">
        <v>41</v>
      </c>
      <c r="T58" s="39">
        <v>15672.146078842999</v>
      </c>
      <c r="U58" s="39">
        <v>183116.49579521199</v>
      </c>
      <c r="V58" s="39">
        <v>40000</v>
      </c>
      <c r="W58" s="32">
        <v>12682.100176463799</v>
      </c>
      <c r="X58" s="32">
        <v>17236</v>
      </c>
      <c r="Y58" s="32">
        <v>23605.332573536201</v>
      </c>
      <c r="Z58" s="32">
        <v>250.49194936258701</v>
      </c>
      <c r="AB58" s="32"/>
    </row>
    <row r="59" spans="1:28">
      <c r="A59" t="s">
        <v>164</v>
      </c>
      <c r="B59" t="s">
        <v>182</v>
      </c>
      <c r="C59">
        <v>2030</v>
      </c>
      <c r="D59" t="s">
        <v>167</v>
      </c>
      <c r="E59" s="36">
        <v>53.424185404164</v>
      </c>
      <c r="F59" s="37">
        <v>32.673276538429</v>
      </c>
      <c r="G59" s="37">
        <v>327.96295815622898</v>
      </c>
      <c r="H59" s="38" t="s">
        <v>41</v>
      </c>
      <c r="I59" t="s">
        <v>41</v>
      </c>
      <c r="J59" s="38">
        <v>11.5842760690549</v>
      </c>
      <c r="K59" s="32" t="s">
        <v>41</v>
      </c>
      <c r="L59" t="s">
        <v>41</v>
      </c>
      <c r="M59" s="37">
        <v>359.92755614808698</v>
      </c>
      <c r="N59" s="38">
        <v>0.50004862465646271</v>
      </c>
      <c r="O59" s="39">
        <v>98118.738662331103</v>
      </c>
      <c r="P59" s="39">
        <v>34553.045390216299</v>
      </c>
      <c r="Q59" s="39">
        <v>8659.8801234664006</v>
      </c>
      <c r="R59" s="39">
        <v>4661.9073434778502</v>
      </c>
      <c r="S59" s="39" t="s">
        <v>41</v>
      </c>
      <c r="T59" s="39">
        <v>13330.696827678999</v>
      </c>
      <c r="U59" s="39">
        <v>159324.26834717</v>
      </c>
      <c r="V59" s="39">
        <v>30219.318617564</v>
      </c>
      <c r="W59" s="32">
        <v>12576.5811343036</v>
      </c>
      <c r="X59" s="32">
        <v>17236</v>
      </c>
      <c r="Y59" s="32">
        <v>23710.8516156964</v>
      </c>
      <c r="Z59" s="32">
        <v>251.45770972388999</v>
      </c>
      <c r="AB59" s="32"/>
    </row>
    <row r="60" spans="1:28">
      <c r="A60" t="s">
        <v>164</v>
      </c>
      <c r="B60" t="s">
        <v>162</v>
      </c>
      <c r="C60">
        <v>2040</v>
      </c>
      <c r="D60" t="s">
        <v>165</v>
      </c>
      <c r="E60" s="36">
        <v>52.589539524678102</v>
      </c>
      <c r="F60" s="37">
        <v>32.101446719077899</v>
      </c>
      <c r="G60" s="37">
        <v>324.25618402078697</v>
      </c>
      <c r="H60" s="38" t="s">
        <v>41</v>
      </c>
      <c r="I60" t="s">
        <v>41</v>
      </c>
      <c r="J60" s="38">
        <v>11.8840975047095</v>
      </c>
      <c r="K60" s="32" t="s">
        <v>41</v>
      </c>
      <c r="L60" t="s">
        <v>41</v>
      </c>
      <c r="M60" s="37">
        <v>355.50306371646201</v>
      </c>
      <c r="N60" s="38">
        <v>0.48692919221712971</v>
      </c>
      <c r="O60" s="39">
        <v>122547.585379285</v>
      </c>
      <c r="P60" s="39">
        <v>36261.312499079097</v>
      </c>
      <c r="Q60" s="39">
        <v>17983.2098400656</v>
      </c>
      <c r="R60" s="39">
        <v>4615.3303922702298</v>
      </c>
      <c r="S60" s="39" t="s">
        <v>41</v>
      </c>
      <c r="T60" s="39">
        <v>13097.3902613838</v>
      </c>
      <c r="U60" s="39">
        <v>194504.82837208401</v>
      </c>
      <c r="V60" s="39" t="s">
        <v>41</v>
      </c>
      <c r="W60" s="32">
        <v>13489.093083099298</v>
      </c>
      <c r="X60" s="32">
        <v>17236</v>
      </c>
      <c r="Y60" s="32">
        <v>22798.339666900702</v>
      </c>
      <c r="Z60" s="32">
        <v>500.45511326033198</v>
      </c>
      <c r="AB60" s="32"/>
    </row>
    <row r="61" spans="1:28">
      <c r="A61" t="s">
        <v>164</v>
      </c>
      <c r="B61" t="s">
        <v>162</v>
      </c>
      <c r="C61">
        <v>2040</v>
      </c>
      <c r="D61" t="s">
        <v>167</v>
      </c>
      <c r="E61" s="36">
        <v>52.499763974343303</v>
      </c>
      <c r="F61" s="37">
        <v>32.464218707555403</v>
      </c>
      <c r="G61" s="37">
        <v>323.132625683529</v>
      </c>
      <c r="H61" s="38" t="s">
        <v>41</v>
      </c>
      <c r="I61" t="s">
        <v>41</v>
      </c>
      <c r="J61" s="38">
        <v>12.958724929991901</v>
      </c>
      <c r="K61" s="32" t="s">
        <v>41</v>
      </c>
      <c r="L61" t="s">
        <v>41</v>
      </c>
      <c r="M61" s="37">
        <v>357.30896952899798</v>
      </c>
      <c r="N61" s="38">
        <v>0.3679093770731337</v>
      </c>
      <c r="O61" s="39">
        <v>118681.33785354299</v>
      </c>
      <c r="P61" s="39">
        <v>30013.953440435798</v>
      </c>
      <c r="Q61" s="39">
        <v>14773.448484111301</v>
      </c>
      <c r="R61" s="39">
        <v>2785.0610054682302</v>
      </c>
      <c r="S61" s="39" t="s">
        <v>41</v>
      </c>
      <c r="T61" s="39">
        <v>9349.6949877759507</v>
      </c>
      <c r="U61" s="39">
        <v>175603.495771335</v>
      </c>
      <c r="V61" s="39" t="s">
        <v>41</v>
      </c>
      <c r="W61" s="32">
        <v>12800.952889038301</v>
      </c>
      <c r="X61" s="32">
        <v>17236</v>
      </c>
      <c r="Y61" s="32">
        <v>23486.479860961699</v>
      </c>
      <c r="Z61" s="32">
        <v>501.76325228504902</v>
      </c>
      <c r="AB61" s="32"/>
    </row>
    <row r="62" spans="1:28">
      <c r="A62" t="s">
        <v>164</v>
      </c>
      <c r="B62" t="s">
        <v>182</v>
      </c>
      <c r="C62">
        <v>2040</v>
      </c>
      <c r="D62" t="s">
        <v>165</v>
      </c>
      <c r="E62" s="36">
        <v>52.846389297720698</v>
      </c>
      <c r="F62" s="37">
        <v>32.267342829598597</v>
      </c>
      <c r="G62" s="37">
        <v>324.35027585088898</v>
      </c>
      <c r="H62" s="38" t="s">
        <v>41</v>
      </c>
      <c r="I62" t="s">
        <v>41</v>
      </c>
      <c r="J62" s="38">
        <v>12.1560665360368</v>
      </c>
      <c r="K62" s="32" t="s">
        <v>41</v>
      </c>
      <c r="L62" t="s">
        <v>41</v>
      </c>
      <c r="M62" s="37">
        <v>355.92057982587198</v>
      </c>
      <c r="N62" s="38">
        <v>0.47652760856475629</v>
      </c>
      <c r="O62" s="39">
        <v>103219.03896656301</v>
      </c>
      <c r="P62" s="39">
        <v>36303.899142238901</v>
      </c>
      <c r="Q62" s="39">
        <v>8661.4949968277106</v>
      </c>
      <c r="R62" s="39">
        <v>4616.55358606155</v>
      </c>
      <c r="S62" s="39" t="s">
        <v>41</v>
      </c>
      <c r="T62" s="39">
        <v>13165.075874476201</v>
      </c>
      <c r="U62" s="39">
        <v>165966.062566168</v>
      </c>
      <c r="V62" s="39" t="s">
        <v>41</v>
      </c>
      <c r="W62" s="32">
        <v>12518.685303804799</v>
      </c>
      <c r="X62" s="32">
        <v>17236</v>
      </c>
      <c r="Y62" s="32">
        <v>23768.747446195201</v>
      </c>
      <c r="Z62" s="32">
        <v>250.32114396601301</v>
      </c>
      <c r="AB62" s="32"/>
    </row>
    <row r="63" spans="1:28">
      <c r="A63" t="s">
        <v>164</v>
      </c>
      <c r="B63" t="s">
        <v>182</v>
      </c>
      <c r="C63">
        <v>2040</v>
      </c>
      <c r="D63" t="s">
        <v>167</v>
      </c>
      <c r="E63" s="36">
        <v>52.738939678353603</v>
      </c>
      <c r="F63" s="37">
        <v>31.9592508711984</v>
      </c>
      <c r="G63" s="37">
        <v>323.29229743289397</v>
      </c>
      <c r="H63" s="38" t="s">
        <v>41</v>
      </c>
      <c r="I63" t="s">
        <v>41</v>
      </c>
      <c r="J63" s="38">
        <v>13.170455087195901</v>
      </c>
      <c r="K63" s="32" t="s">
        <v>41</v>
      </c>
      <c r="L63" t="s">
        <v>41</v>
      </c>
      <c r="M63" s="37">
        <v>354.285623109298</v>
      </c>
      <c r="N63" s="38">
        <v>0.36221313340583178</v>
      </c>
      <c r="O63" s="39">
        <v>99007.389843042605</v>
      </c>
      <c r="P63" s="39">
        <v>29759.992341181001</v>
      </c>
      <c r="Q63" s="39">
        <v>7150.0779372549396</v>
      </c>
      <c r="R63" s="39">
        <v>2786.33837946315</v>
      </c>
      <c r="S63" s="39" t="s">
        <v>41</v>
      </c>
      <c r="T63" s="39">
        <v>9204.2642509051493</v>
      </c>
      <c r="U63" s="39">
        <v>147908.06275184601</v>
      </c>
      <c r="V63" s="39" t="s">
        <v>41</v>
      </c>
      <c r="W63" s="32">
        <v>12138.087482053001</v>
      </c>
      <c r="X63" s="32">
        <v>17236</v>
      </c>
      <c r="Y63" s="32">
        <v>24149.345267946999</v>
      </c>
      <c r="Z63" s="32">
        <v>250.75447679012899</v>
      </c>
      <c r="AB63" s="32"/>
    </row>
    <row r="64" spans="1:28">
      <c r="A64" t="s">
        <v>164</v>
      </c>
      <c r="B64" t="s">
        <v>162</v>
      </c>
      <c r="C64">
        <v>2050</v>
      </c>
      <c r="D64" t="s">
        <v>165</v>
      </c>
      <c r="E64" s="36">
        <v>51.906835052227102</v>
      </c>
      <c r="F64" s="37">
        <v>31.196456143780399</v>
      </c>
      <c r="G64" s="37">
        <v>316.91508397848401</v>
      </c>
      <c r="H64" s="38" t="s">
        <v>41</v>
      </c>
      <c r="I64" t="s">
        <v>41</v>
      </c>
      <c r="J64" s="38">
        <v>13.822376704739099</v>
      </c>
      <c r="K64" s="32" t="s">
        <v>41</v>
      </c>
      <c r="L64" t="s">
        <v>41</v>
      </c>
      <c r="M64" s="37">
        <v>347.85025185179398</v>
      </c>
      <c r="N64" s="38">
        <v>0.34492160924978915</v>
      </c>
      <c r="O64" s="39">
        <v>123585.72056087101</v>
      </c>
      <c r="P64" s="39">
        <v>35480.725688883002</v>
      </c>
      <c r="Q64" s="39">
        <v>15423.6680387088</v>
      </c>
      <c r="R64" s="39">
        <v>3836.0659237633199</v>
      </c>
      <c r="S64" s="39" t="s">
        <v>41</v>
      </c>
      <c r="T64" s="39">
        <v>11979.439159211601</v>
      </c>
      <c r="U64" s="39">
        <v>190305.61937143799</v>
      </c>
      <c r="V64" s="39" t="s">
        <v>41</v>
      </c>
      <c r="W64" s="32">
        <v>13457.559384444801</v>
      </c>
      <c r="X64" s="32">
        <v>17236</v>
      </c>
      <c r="Y64" s="32">
        <v>22829.873365555199</v>
      </c>
      <c r="Z64" s="32">
        <v>500.16474746925599</v>
      </c>
      <c r="AB64" s="32"/>
    </row>
    <row r="65" spans="1:28">
      <c r="A65" t="s">
        <v>164</v>
      </c>
      <c r="B65" t="s">
        <v>162</v>
      </c>
      <c r="C65">
        <v>2050</v>
      </c>
      <c r="D65" t="s">
        <v>167</v>
      </c>
      <c r="E65" s="36">
        <v>51.6194200919373</v>
      </c>
      <c r="F65" s="37">
        <v>31.034020248279599</v>
      </c>
      <c r="G65" s="37">
        <v>314.239480807088</v>
      </c>
      <c r="H65" s="38" t="s">
        <v>41</v>
      </c>
      <c r="I65" t="s">
        <v>41</v>
      </c>
      <c r="J65" s="38">
        <v>15.5250732643749</v>
      </c>
      <c r="K65" s="32" t="s">
        <v>41</v>
      </c>
      <c r="L65" t="s">
        <v>41</v>
      </c>
      <c r="M65" s="37">
        <v>344.74430532655902</v>
      </c>
      <c r="N65" s="38">
        <v>0.30709268390994432</v>
      </c>
      <c r="O65" s="39">
        <v>119420.22024343</v>
      </c>
      <c r="P65" s="39">
        <v>24821.5899835122</v>
      </c>
      <c r="Q65" s="39">
        <v>11538.1697714278</v>
      </c>
      <c r="R65" s="39">
        <v>2018.4368848425299</v>
      </c>
      <c r="S65" s="39" t="s">
        <v>41</v>
      </c>
      <c r="T65" s="39">
        <v>7448.1648595871002</v>
      </c>
      <c r="U65" s="39">
        <v>165246.58174279999</v>
      </c>
      <c r="V65" s="39" t="s">
        <v>41</v>
      </c>
      <c r="W65" s="32">
        <v>12488.191722159299</v>
      </c>
      <c r="X65" s="32">
        <v>17236</v>
      </c>
      <c r="Y65" s="32">
        <v>23799.241027840701</v>
      </c>
      <c r="Z65" s="32">
        <v>500.00310520867401</v>
      </c>
      <c r="AB65" s="32"/>
    </row>
    <row r="66" spans="1:28">
      <c r="A66" t="s">
        <v>164</v>
      </c>
      <c r="B66" t="s">
        <v>182</v>
      </c>
      <c r="C66">
        <v>2050</v>
      </c>
      <c r="D66" t="s">
        <v>165</v>
      </c>
      <c r="E66" s="36">
        <v>52.057153077132902</v>
      </c>
      <c r="F66" s="37">
        <v>31.4932965503052</v>
      </c>
      <c r="G66" s="37">
        <v>317.578755768024</v>
      </c>
      <c r="H66" s="38" t="s">
        <v>41</v>
      </c>
      <c r="I66" t="s">
        <v>41</v>
      </c>
      <c r="J66" s="38">
        <v>13.9742634638698</v>
      </c>
      <c r="K66" s="32" t="s">
        <v>41</v>
      </c>
      <c r="L66" t="s">
        <v>41</v>
      </c>
      <c r="M66" s="37">
        <v>348.14731657045098</v>
      </c>
      <c r="N66" s="38">
        <v>0.3413784073735317</v>
      </c>
      <c r="O66" s="39">
        <v>104173.714301213</v>
      </c>
      <c r="P66" s="39">
        <v>35511.026290185997</v>
      </c>
      <c r="Q66" s="39">
        <v>7501.4823558539802</v>
      </c>
      <c r="R66" s="39">
        <v>3843.3663134482599</v>
      </c>
      <c r="S66" s="39" t="s">
        <v>41</v>
      </c>
      <c r="T66" s="39">
        <v>12093.4258753172</v>
      </c>
      <c r="U66" s="39">
        <v>163123.01513601901</v>
      </c>
      <c r="V66" s="39" t="s">
        <v>41</v>
      </c>
      <c r="W66" s="32">
        <v>12550.240355094898</v>
      </c>
      <c r="X66" s="32">
        <v>17236</v>
      </c>
      <c r="Y66" s="32">
        <v>23737.192394905102</v>
      </c>
      <c r="Z66" s="32">
        <v>250.13606381272999</v>
      </c>
      <c r="AB66" s="32"/>
    </row>
    <row r="67" spans="1:28">
      <c r="A67" t="s">
        <v>164</v>
      </c>
      <c r="B67" t="s">
        <v>182</v>
      </c>
      <c r="C67">
        <v>2050</v>
      </c>
      <c r="D67" t="s">
        <v>167</v>
      </c>
      <c r="E67" s="36">
        <v>51.741261047240201</v>
      </c>
      <c r="F67" s="37">
        <v>30.9733981926978</v>
      </c>
      <c r="G67" s="37">
        <v>315.01717803944399</v>
      </c>
      <c r="H67" s="38" t="s">
        <v>41</v>
      </c>
      <c r="I67" t="s">
        <v>41</v>
      </c>
      <c r="J67" s="38">
        <v>15.544363168997799</v>
      </c>
      <c r="K67" s="32" t="s">
        <v>41</v>
      </c>
      <c r="L67" t="s">
        <v>41</v>
      </c>
      <c r="M67" s="37">
        <v>345.49378513494298</v>
      </c>
      <c r="N67" s="38">
        <v>0.306896574253262</v>
      </c>
      <c r="O67" s="39">
        <v>99136.695069529203</v>
      </c>
      <c r="P67" s="39">
        <v>24875.552529715798</v>
      </c>
      <c r="Q67" s="39">
        <v>5676.61670110867</v>
      </c>
      <c r="R67" s="39">
        <v>2023.10306823666</v>
      </c>
      <c r="S67" s="39" t="s">
        <v>41</v>
      </c>
      <c r="T67" s="39">
        <v>7433.6155662474803</v>
      </c>
      <c r="U67" s="39">
        <v>139145.582934837</v>
      </c>
      <c r="V67" s="39" t="s">
        <v>41</v>
      </c>
      <c r="W67" s="32">
        <v>12198.074746154001</v>
      </c>
      <c r="X67" s="32">
        <v>17236</v>
      </c>
      <c r="Y67" s="32">
        <v>24089.358003845999</v>
      </c>
      <c r="Z67" s="32">
        <v>250.79797382382699</v>
      </c>
      <c r="AB67" s="32"/>
    </row>
    <row r="68" spans="1:28">
      <c r="A68" t="s">
        <v>131</v>
      </c>
      <c r="B68" t="s">
        <v>186</v>
      </c>
      <c r="C68">
        <v>2020</v>
      </c>
      <c r="D68" t="s">
        <v>165</v>
      </c>
      <c r="E68" s="36">
        <v>57.248844373770702</v>
      </c>
      <c r="F68" s="37" t="s">
        <v>41</v>
      </c>
      <c r="G68" s="37" t="s">
        <v>41</v>
      </c>
      <c r="H68" s="38" t="s">
        <v>41</v>
      </c>
      <c r="I68" t="s">
        <v>41</v>
      </c>
      <c r="J68" s="38">
        <v>6.4900881136128401</v>
      </c>
      <c r="K68" s="32" t="s">
        <v>41</v>
      </c>
      <c r="L68" t="s">
        <v>41</v>
      </c>
      <c r="M68" s="37">
        <v>331</v>
      </c>
      <c r="N68" s="38">
        <v>0.44478598241978623</v>
      </c>
      <c r="O68" s="39">
        <v>112759</v>
      </c>
      <c r="P68" s="39">
        <v>27360</v>
      </c>
      <c r="Q68" s="39">
        <v>956.34</v>
      </c>
      <c r="R68" s="39" t="s">
        <v>41</v>
      </c>
      <c r="S68" s="39" t="s">
        <v>41</v>
      </c>
      <c r="T68" s="39" t="s">
        <v>41</v>
      </c>
      <c r="U68" s="39">
        <v>141075.34</v>
      </c>
      <c r="V68" s="39" t="s">
        <v>41</v>
      </c>
      <c r="W68" s="32">
        <v>14741.9874931698</v>
      </c>
      <c r="X68" s="32">
        <v>17236</v>
      </c>
      <c r="Y68" s="32">
        <v>21545.4452568302</v>
      </c>
      <c r="Z68" s="32">
        <v>1944.8107526670201</v>
      </c>
      <c r="AB68" s="32"/>
    </row>
    <row r="69" spans="1:28">
      <c r="A69" t="s">
        <v>131</v>
      </c>
      <c r="B69" t="s">
        <v>185</v>
      </c>
      <c r="C69">
        <v>2020</v>
      </c>
      <c r="D69" t="s">
        <v>165</v>
      </c>
      <c r="E69" s="36">
        <v>55.891553691637597</v>
      </c>
      <c r="F69" s="37" t="s">
        <v>41</v>
      </c>
      <c r="G69" s="37" t="s">
        <v>41</v>
      </c>
      <c r="H69" s="38" t="s">
        <v>41</v>
      </c>
      <c r="I69" t="s">
        <v>41</v>
      </c>
      <c r="J69" s="38">
        <v>7.0122792048816498</v>
      </c>
      <c r="K69" s="32" t="s">
        <v>41</v>
      </c>
      <c r="L69" t="s">
        <v>41</v>
      </c>
      <c r="M69" s="37">
        <v>331</v>
      </c>
      <c r="N69" s="38">
        <v>0.41166361653065192</v>
      </c>
      <c r="O69" s="39">
        <v>112759</v>
      </c>
      <c r="P69" s="39">
        <v>27360</v>
      </c>
      <c r="Q69" s="39">
        <v>956.34</v>
      </c>
      <c r="R69" s="39" t="s">
        <v>41</v>
      </c>
      <c r="S69" s="39" t="s">
        <v>41</v>
      </c>
      <c r="T69" s="39" t="s">
        <v>41</v>
      </c>
      <c r="U69" s="39">
        <v>141075.34</v>
      </c>
      <c r="V69" s="39" t="s">
        <v>41</v>
      </c>
      <c r="W69" s="32">
        <v>14741.9874931698</v>
      </c>
      <c r="X69" s="32">
        <v>17236</v>
      </c>
      <c r="Y69" s="32">
        <v>21545.4452568302</v>
      </c>
      <c r="Z69" s="32">
        <v>2101.2898067982601</v>
      </c>
      <c r="AB69" s="32"/>
    </row>
    <row r="70" spans="1:28">
      <c r="A70" t="s">
        <v>131</v>
      </c>
      <c r="B70" t="s">
        <v>186</v>
      </c>
      <c r="C70">
        <v>2025</v>
      </c>
      <c r="D70" t="s">
        <v>165</v>
      </c>
      <c r="E70" s="36">
        <v>53.503303246606301</v>
      </c>
      <c r="F70" s="37" t="s">
        <v>41</v>
      </c>
      <c r="G70" s="37" t="s">
        <v>41</v>
      </c>
      <c r="H70" s="38" t="s">
        <v>41</v>
      </c>
      <c r="I70" t="s">
        <v>41</v>
      </c>
      <c r="J70" s="38">
        <v>8.1411803291849392</v>
      </c>
      <c r="K70" s="32" t="s">
        <v>41</v>
      </c>
      <c r="L70" t="s">
        <v>41</v>
      </c>
      <c r="M70" s="37">
        <v>337.87980498600001</v>
      </c>
      <c r="N70" s="38">
        <v>0.37204136504503782</v>
      </c>
      <c r="O70" s="39">
        <v>119468.10500214501</v>
      </c>
      <c r="P70" s="39">
        <v>28056.516375731801</v>
      </c>
      <c r="Q70" s="39">
        <v>956.34</v>
      </c>
      <c r="R70" s="39" t="s">
        <v>41</v>
      </c>
      <c r="S70" s="39" t="s">
        <v>41</v>
      </c>
      <c r="T70" s="39" t="s">
        <v>41</v>
      </c>
      <c r="U70" s="39">
        <v>148480.96137787701</v>
      </c>
      <c r="V70" s="39" t="s">
        <v>41</v>
      </c>
      <c r="W70" s="32">
        <v>14397.624180807201</v>
      </c>
      <c r="X70" s="32">
        <v>17236</v>
      </c>
      <c r="Y70" s="32">
        <v>21889.808569192799</v>
      </c>
      <c r="Z70" s="32">
        <v>2439.57474327514</v>
      </c>
      <c r="AB70" s="32"/>
    </row>
    <row r="71" spans="1:28">
      <c r="A71" t="s">
        <v>131</v>
      </c>
      <c r="B71" t="s">
        <v>185</v>
      </c>
      <c r="C71">
        <v>2025</v>
      </c>
      <c r="D71" t="s">
        <v>165</v>
      </c>
      <c r="E71" s="36">
        <v>52.434252480735204</v>
      </c>
      <c r="F71" s="37" t="s">
        <v>41</v>
      </c>
      <c r="G71" s="37" t="s">
        <v>41</v>
      </c>
      <c r="H71" s="38" t="s">
        <v>41</v>
      </c>
      <c r="I71" t="s">
        <v>41</v>
      </c>
      <c r="J71" s="38">
        <v>8.8302294703784501</v>
      </c>
      <c r="K71" s="32" t="s">
        <v>41</v>
      </c>
      <c r="L71" t="s">
        <v>41</v>
      </c>
      <c r="M71" s="37">
        <v>337.87980498600001</v>
      </c>
      <c r="N71" s="38">
        <v>0.34300986773993347</v>
      </c>
      <c r="O71" s="39">
        <v>119468.10500214501</v>
      </c>
      <c r="P71" s="39">
        <v>28056.516375731801</v>
      </c>
      <c r="Q71" s="39">
        <v>956.34</v>
      </c>
      <c r="R71" s="39" t="s">
        <v>41</v>
      </c>
      <c r="S71" s="39" t="s">
        <v>41</v>
      </c>
      <c r="T71" s="39" t="s">
        <v>41</v>
      </c>
      <c r="U71" s="39">
        <v>148480.96137787701</v>
      </c>
      <c r="V71" s="39" t="s">
        <v>41</v>
      </c>
      <c r="W71" s="32">
        <v>14397.624180807201</v>
      </c>
      <c r="X71" s="32">
        <v>17236</v>
      </c>
      <c r="Y71" s="32">
        <v>21889.808569192799</v>
      </c>
      <c r="Z71" s="32">
        <v>2646.05424793677</v>
      </c>
      <c r="AB71" s="32"/>
    </row>
    <row r="72" spans="1:28">
      <c r="A72" t="s">
        <v>131</v>
      </c>
      <c r="B72" t="s">
        <v>186</v>
      </c>
      <c r="C72">
        <v>2030</v>
      </c>
      <c r="D72" t="s">
        <v>165</v>
      </c>
      <c r="E72" s="36">
        <v>53.056015988495297</v>
      </c>
      <c r="F72" s="37" t="s">
        <v>41</v>
      </c>
      <c r="G72" s="37" t="s">
        <v>41</v>
      </c>
      <c r="H72" s="38" t="s">
        <v>41</v>
      </c>
      <c r="I72" t="s">
        <v>41</v>
      </c>
      <c r="J72" s="38">
        <v>8.6530032271771393</v>
      </c>
      <c r="K72" s="32" t="s">
        <v>41</v>
      </c>
      <c r="L72" t="s">
        <v>41</v>
      </c>
      <c r="M72" s="37">
        <v>333.80772108342398</v>
      </c>
      <c r="N72" s="38">
        <v>0.36223759376570047</v>
      </c>
      <c r="O72" s="39">
        <v>120533.05050660099</v>
      </c>
      <c r="P72" s="39">
        <v>28413.4006522167</v>
      </c>
      <c r="Q72" s="39">
        <v>956.34</v>
      </c>
      <c r="R72" s="39" t="s">
        <v>41</v>
      </c>
      <c r="S72" s="39" t="s">
        <v>41</v>
      </c>
      <c r="T72" s="39" t="s">
        <v>41</v>
      </c>
      <c r="U72" s="39">
        <v>149902.791158818</v>
      </c>
      <c r="V72" s="39" t="s">
        <v>41</v>
      </c>
      <c r="W72" s="32">
        <v>14315.488095205001</v>
      </c>
      <c r="X72" s="32">
        <v>17236</v>
      </c>
      <c r="Y72" s="32">
        <v>21971.944654794999</v>
      </c>
      <c r="Z72" s="32">
        <v>2592.9468790691999</v>
      </c>
      <c r="AB72" s="32"/>
    </row>
    <row r="73" spans="1:28">
      <c r="A73" t="s">
        <v>131</v>
      </c>
      <c r="B73" t="s">
        <v>185</v>
      </c>
      <c r="C73">
        <v>2030</v>
      </c>
      <c r="D73" t="s">
        <v>165</v>
      </c>
      <c r="E73" s="36">
        <v>52.069398497200098</v>
      </c>
      <c r="F73" s="37" t="s">
        <v>41</v>
      </c>
      <c r="G73" s="37" t="s">
        <v>41</v>
      </c>
      <c r="H73" s="38" t="s">
        <v>41</v>
      </c>
      <c r="I73" t="s">
        <v>41</v>
      </c>
      <c r="J73" s="38">
        <v>9.3655466367695794</v>
      </c>
      <c r="K73" s="32" t="s">
        <v>41</v>
      </c>
      <c r="L73" t="s">
        <v>41</v>
      </c>
      <c r="M73" s="37">
        <v>333.80772108342398</v>
      </c>
      <c r="N73" s="38">
        <v>0.33467806946297352</v>
      </c>
      <c r="O73" s="39">
        <v>120533.05050660099</v>
      </c>
      <c r="P73" s="39">
        <v>28413.4006522167</v>
      </c>
      <c r="Q73" s="39">
        <v>956.34</v>
      </c>
      <c r="R73" s="39" t="s">
        <v>41</v>
      </c>
      <c r="S73" s="39" t="s">
        <v>41</v>
      </c>
      <c r="T73" s="39" t="s">
        <v>41</v>
      </c>
      <c r="U73" s="39">
        <v>149902.791158818</v>
      </c>
      <c r="V73" s="39" t="s">
        <v>41</v>
      </c>
      <c r="W73" s="32">
        <v>14315.488095205001</v>
      </c>
      <c r="X73" s="32">
        <v>17236</v>
      </c>
      <c r="Y73" s="32">
        <v>21971.944654794999</v>
      </c>
      <c r="Z73" s="32">
        <v>2806.4666434327701</v>
      </c>
      <c r="AB73" s="32"/>
    </row>
    <row r="74" spans="1:28">
      <c r="A74" t="s">
        <v>131</v>
      </c>
      <c r="B74" t="s">
        <v>186</v>
      </c>
      <c r="C74">
        <v>2040</v>
      </c>
      <c r="D74" t="s">
        <v>165</v>
      </c>
      <c r="E74" s="36">
        <v>52.353554482667803</v>
      </c>
      <c r="F74" s="37" t="s">
        <v>41</v>
      </c>
      <c r="G74" s="37" t="s">
        <v>41</v>
      </c>
      <c r="H74" s="38" t="s">
        <v>41</v>
      </c>
      <c r="I74" t="s">
        <v>41</v>
      </c>
      <c r="J74" s="38">
        <v>9.6197620568733697</v>
      </c>
      <c r="K74" s="32" t="s">
        <v>41</v>
      </c>
      <c r="L74" t="s">
        <v>41</v>
      </c>
      <c r="M74" s="37">
        <v>331.35108442254898</v>
      </c>
      <c r="N74" s="38">
        <v>0.34522838351230117</v>
      </c>
      <c r="O74" s="39">
        <v>122317.01706762701</v>
      </c>
      <c r="P74" s="39">
        <v>29605.980921649101</v>
      </c>
      <c r="Q74" s="39">
        <v>956.34</v>
      </c>
      <c r="R74" s="39" t="s">
        <v>41</v>
      </c>
      <c r="S74" s="39" t="s">
        <v>41</v>
      </c>
      <c r="T74" s="39" t="s">
        <v>41</v>
      </c>
      <c r="U74" s="39">
        <v>152879.33798927601</v>
      </c>
      <c r="V74" s="39" t="s">
        <v>41</v>
      </c>
      <c r="W74" s="32">
        <v>14181.711216668002</v>
      </c>
      <c r="X74" s="32">
        <v>17236</v>
      </c>
      <c r="Y74" s="32">
        <v>22105.721533331998</v>
      </c>
      <c r="Z74" s="32">
        <v>2882.6444816773101</v>
      </c>
      <c r="AB74" s="32"/>
    </row>
    <row r="75" spans="1:28">
      <c r="A75" t="s">
        <v>131</v>
      </c>
      <c r="B75" t="s">
        <v>185</v>
      </c>
      <c r="C75">
        <v>2040</v>
      </c>
      <c r="D75" t="s">
        <v>165</v>
      </c>
      <c r="E75" s="36">
        <v>51.5092861778827</v>
      </c>
      <c r="F75" s="37" t="s">
        <v>41</v>
      </c>
      <c r="G75" s="37" t="s">
        <v>41</v>
      </c>
      <c r="H75" s="38" t="s">
        <v>41</v>
      </c>
      <c r="I75" t="s">
        <v>41</v>
      </c>
      <c r="J75" s="38">
        <v>10.356950794900399</v>
      </c>
      <c r="K75" s="32" t="s">
        <v>41</v>
      </c>
      <c r="L75" t="s">
        <v>41</v>
      </c>
      <c r="M75" s="37">
        <v>331.35108442254898</v>
      </c>
      <c r="N75" s="38">
        <v>0.32065566115295041</v>
      </c>
      <c r="O75" s="39">
        <v>122317.01706762701</v>
      </c>
      <c r="P75" s="39">
        <v>29605.980921649101</v>
      </c>
      <c r="Q75" s="39">
        <v>956.34</v>
      </c>
      <c r="R75" s="39" t="s">
        <v>41</v>
      </c>
      <c r="S75" s="39" t="s">
        <v>41</v>
      </c>
      <c r="T75" s="39" t="s">
        <v>41</v>
      </c>
      <c r="U75" s="39">
        <v>152879.33798927601</v>
      </c>
      <c r="V75" s="39" t="s">
        <v>41</v>
      </c>
      <c r="W75" s="32">
        <v>14181.711216668002</v>
      </c>
      <c r="X75" s="32">
        <v>17236</v>
      </c>
      <c r="Y75" s="32">
        <v>22105.721533331998</v>
      </c>
      <c r="Z75" s="32">
        <v>3103.5494307877798</v>
      </c>
      <c r="AB75" s="32"/>
    </row>
    <row r="76" spans="1:28">
      <c r="A76" t="s">
        <v>131</v>
      </c>
      <c r="B76" t="s">
        <v>186</v>
      </c>
      <c r="C76">
        <v>2050</v>
      </c>
      <c r="D76" t="s">
        <v>165</v>
      </c>
      <c r="E76" s="36">
        <v>51.362946660892398</v>
      </c>
      <c r="F76" s="37" t="s">
        <v>41</v>
      </c>
      <c r="G76" s="37" t="s">
        <v>41</v>
      </c>
      <c r="H76" s="38" t="s">
        <v>41</v>
      </c>
      <c r="I76" t="s">
        <v>41</v>
      </c>
      <c r="J76" s="38">
        <v>10.994272054295401</v>
      </c>
      <c r="K76" s="32" t="s">
        <v>41</v>
      </c>
      <c r="L76" t="s">
        <v>41</v>
      </c>
      <c r="M76" s="37">
        <v>326.17203400707899</v>
      </c>
      <c r="N76" s="38">
        <v>0.31095087071943844</v>
      </c>
      <c r="O76" s="39">
        <v>124271.25567918499</v>
      </c>
      <c r="P76" s="39">
        <v>31688.7529076151</v>
      </c>
      <c r="Q76" s="39">
        <v>956.34</v>
      </c>
      <c r="R76" s="39" t="s">
        <v>41</v>
      </c>
      <c r="S76" s="39" t="s">
        <v>41</v>
      </c>
      <c r="T76" s="39" t="s">
        <v>41</v>
      </c>
      <c r="U76" s="39">
        <v>156916.34858680001</v>
      </c>
      <c r="V76" s="39" t="s">
        <v>41</v>
      </c>
      <c r="W76" s="32">
        <v>14068.338655481599</v>
      </c>
      <c r="X76" s="32">
        <v>17236</v>
      </c>
      <c r="Y76" s="32">
        <v>22219.094094518401</v>
      </c>
      <c r="Z76" s="32">
        <v>3294.5282305324199</v>
      </c>
      <c r="AB76" s="32"/>
    </row>
    <row r="77" spans="1:28">
      <c r="A77" t="s">
        <v>131</v>
      </c>
      <c r="B77" t="s">
        <v>185</v>
      </c>
      <c r="C77">
        <v>2050</v>
      </c>
      <c r="D77" t="s">
        <v>165</v>
      </c>
      <c r="E77" s="36">
        <v>50.681229022620897</v>
      </c>
      <c r="F77" s="37" t="s">
        <v>41</v>
      </c>
      <c r="G77" s="37" t="s">
        <v>41</v>
      </c>
      <c r="H77" s="38" t="s">
        <v>41</v>
      </c>
      <c r="I77" t="s">
        <v>41</v>
      </c>
      <c r="J77" s="38">
        <v>11.7478327008203</v>
      </c>
      <c r="K77" s="32" t="s">
        <v>41</v>
      </c>
      <c r="L77" t="s">
        <v>41</v>
      </c>
      <c r="M77" s="37">
        <v>326.17203400707899</v>
      </c>
      <c r="N77" s="38">
        <v>0.29100503516455695</v>
      </c>
      <c r="O77" s="39">
        <v>124271.25567918499</v>
      </c>
      <c r="P77" s="39">
        <v>31688.7529076151</v>
      </c>
      <c r="Q77" s="39">
        <v>956.34</v>
      </c>
      <c r="R77" s="39" t="s">
        <v>41</v>
      </c>
      <c r="S77" s="39" t="s">
        <v>41</v>
      </c>
      <c r="T77" s="39" t="s">
        <v>41</v>
      </c>
      <c r="U77" s="39">
        <v>156916.34858680001</v>
      </c>
      <c r="V77" s="39" t="s">
        <v>41</v>
      </c>
      <c r="W77" s="32">
        <v>14068.338655481599</v>
      </c>
      <c r="X77" s="32">
        <v>17236</v>
      </c>
      <c r="Y77" s="32">
        <v>22219.094094518401</v>
      </c>
      <c r="Z77" s="32">
        <v>3520.3391629101102</v>
      </c>
      <c r="AB77" s="32"/>
    </row>
    <row r="78" spans="1:28">
      <c r="A78" t="s">
        <v>131</v>
      </c>
      <c r="B78" t="s">
        <v>186</v>
      </c>
      <c r="C78">
        <v>2025</v>
      </c>
      <c r="D78" t="s">
        <v>167</v>
      </c>
      <c r="E78" s="36">
        <v>53.621342309732398</v>
      </c>
      <c r="F78" s="37" t="s">
        <v>41</v>
      </c>
      <c r="G78" s="37" t="s">
        <v>41</v>
      </c>
      <c r="H78" s="38" t="s">
        <v>41</v>
      </c>
      <c r="I78" t="s">
        <v>41</v>
      </c>
      <c r="J78" s="38">
        <v>8.4284649277631303</v>
      </c>
      <c r="K78" s="32" t="s">
        <v>41</v>
      </c>
      <c r="L78" t="s">
        <v>41</v>
      </c>
      <c r="M78" s="37">
        <v>337.26232262746402</v>
      </c>
      <c r="N78" s="38">
        <v>0.54456859032979565</v>
      </c>
      <c r="O78" s="39">
        <v>116885.519762711</v>
      </c>
      <c r="P78" s="39">
        <v>29196.663321065898</v>
      </c>
      <c r="Q78" s="39">
        <v>956.34</v>
      </c>
      <c r="R78" s="39" t="s">
        <v>41</v>
      </c>
      <c r="S78" s="39" t="s">
        <v>41</v>
      </c>
      <c r="T78" s="39" t="s">
        <v>41</v>
      </c>
      <c r="U78" s="39">
        <v>147038.52308377699</v>
      </c>
      <c r="V78" s="39" t="s">
        <v>41</v>
      </c>
      <c r="W78" s="32">
        <v>14319.375395528001</v>
      </c>
      <c r="X78" s="32">
        <v>17236</v>
      </c>
      <c r="Y78" s="32">
        <v>21968.057354471999</v>
      </c>
      <c r="Z78" s="32">
        <v>2525.6620454211002</v>
      </c>
      <c r="AB78" s="32"/>
    </row>
    <row r="79" spans="1:28">
      <c r="A79" t="s">
        <v>131</v>
      </c>
      <c r="B79" t="s">
        <v>185</v>
      </c>
      <c r="C79">
        <v>2025</v>
      </c>
      <c r="D79" t="s">
        <v>167</v>
      </c>
      <c r="E79" s="36">
        <v>52.547143390373201</v>
      </c>
      <c r="F79" s="37" t="s">
        <v>41</v>
      </c>
      <c r="G79" s="37" t="s">
        <v>41</v>
      </c>
      <c r="H79" s="38" t="s">
        <v>41</v>
      </c>
      <c r="I79" t="s">
        <v>41</v>
      </c>
      <c r="J79" s="38">
        <v>9.1429431062964497</v>
      </c>
      <c r="K79" s="32" t="s">
        <v>41</v>
      </c>
      <c r="L79" t="s">
        <v>41</v>
      </c>
      <c r="M79" s="37">
        <v>337.26232262746402</v>
      </c>
      <c r="N79" s="38">
        <v>0.50201310573563451</v>
      </c>
      <c r="O79" s="39">
        <v>116885.519762711</v>
      </c>
      <c r="P79" s="39">
        <v>29196.663321065898</v>
      </c>
      <c r="Q79" s="39">
        <v>956.34</v>
      </c>
      <c r="R79" s="39" t="s">
        <v>41</v>
      </c>
      <c r="S79" s="39" t="s">
        <v>41</v>
      </c>
      <c r="T79" s="39" t="s">
        <v>41</v>
      </c>
      <c r="U79" s="39">
        <v>147038.52308377699</v>
      </c>
      <c r="V79" s="39" t="s">
        <v>41</v>
      </c>
      <c r="W79" s="32">
        <v>14319.375395528001</v>
      </c>
      <c r="X79" s="32">
        <v>17236</v>
      </c>
      <c r="Y79" s="32">
        <v>21968.057354471999</v>
      </c>
      <c r="Z79" s="32">
        <v>2739.76157994715</v>
      </c>
      <c r="AB79" s="32"/>
    </row>
    <row r="80" spans="1:28">
      <c r="A80" t="s">
        <v>131</v>
      </c>
      <c r="B80" t="s">
        <v>186</v>
      </c>
      <c r="C80">
        <v>2030</v>
      </c>
      <c r="D80" t="s">
        <v>167</v>
      </c>
      <c r="E80" s="36">
        <v>53.650046724073697</v>
      </c>
      <c r="F80" s="37" t="s">
        <v>41</v>
      </c>
      <c r="G80" s="37" t="s">
        <v>41</v>
      </c>
      <c r="H80" s="38" t="s">
        <v>41</v>
      </c>
      <c r="I80" t="s">
        <v>41</v>
      </c>
      <c r="J80" s="38">
        <v>9.2175613191280998</v>
      </c>
      <c r="K80" s="32" t="s">
        <v>41</v>
      </c>
      <c r="L80" t="s">
        <v>41</v>
      </c>
      <c r="M80" s="37">
        <v>330.63943835846601</v>
      </c>
      <c r="N80" s="38">
        <v>0.50926350793662167</v>
      </c>
      <c r="O80" s="39">
        <v>117663.37310554901</v>
      </c>
      <c r="P80" s="39">
        <v>30250.662552535901</v>
      </c>
      <c r="Q80" s="39">
        <v>956.34</v>
      </c>
      <c r="R80" s="39" t="s">
        <v>41</v>
      </c>
      <c r="S80" s="39" t="s">
        <v>41</v>
      </c>
      <c r="T80" s="39" t="s">
        <v>41</v>
      </c>
      <c r="U80" s="39">
        <v>148870.37565808499</v>
      </c>
      <c r="V80" s="39" t="s">
        <v>41</v>
      </c>
      <c r="W80" s="32">
        <v>14018.413395904001</v>
      </c>
      <c r="X80" s="32">
        <v>17236</v>
      </c>
      <c r="Y80" s="32">
        <v>22269.019354095999</v>
      </c>
      <c r="Z80" s="32">
        <v>2762.1215695373398</v>
      </c>
      <c r="AB80" s="32"/>
    </row>
    <row r="81" spans="1:28">
      <c r="A81" t="s">
        <v>131</v>
      </c>
      <c r="B81" t="s">
        <v>185</v>
      </c>
      <c r="C81">
        <v>2030</v>
      </c>
      <c r="D81" t="s">
        <v>167</v>
      </c>
      <c r="E81" s="36">
        <v>52.638852737725799</v>
      </c>
      <c r="F81" s="37" t="s">
        <v>41</v>
      </c>
      <c r="G81" s="37" t="s">
        <v>41</v>
      </c>
      <c r="H81" s="38" t="s">
        <v>41</v>
      </c>
      <c r="I81" t="s">
        <v>41</v>
      </c>
      <c r="J81" s="38">
        <v>9.9828033705003101</v>
      </c>
      <c r="K81" s="32" t="s">
        <v>41</v>
      </c>
      <c r="L81" t="s">
        <v>41</v>
      </c>
      <c r="M81" s="37">
        <v>330.63943835846601</v>
      </c>
      <c r="N81" s="38">
        <v>0.47022539038198369</v>
      </c>
      <c r="O81" s="39">
        <v>117663.37310554901</v>
      </c>
      <c r="P81" s="39">
        <v>30250.662552535901</v>
      </c>
      <c r="Q81" s="39">
        <v>956.34</v>
      </c>
      <c r="R81" s="39" t="s">
        <v>41</v>
      </c>
      <c r="S81" s="39" t="s">
        <v>41</v>
      </c>
      <c r="T81" s="39" t="s">
        <v>41</v>
      </c>
      <c r="U81" s="39">
        <v>148870.37565808499</v>
      </c>
      <c r="V81" s="39" t="s">
        <v>41</v>
      </c>
      <c r="W81" s="32">
        <v>14018.413395904001</v>
      </c>
      <c r="X81" s="32">
        <v>17236</v>
      </c>
      <c r="Y81" s="32">
        <v>22269.019354095999</v>
      </c>
      <c r="Z81" s="32">
        <v>2991.4329354000101</v>
      </c>
      <c r="AB81" s="32"/>
    </row>
    <row r="82" spans="1:28">
      <c r="A82" t="s">
        <v>131</v>
      </c>
      <c r="B82" t="s">
        <v>186</v>
      </c>
      <c r="C82">
        <v>2040</v>
      </c>
      <c r="D82" t="s">
        <v>167</v>
      </c>
      <c r="E82" s="36">
        <v>53.064042977463103</v>
      </c>
      <c r="F82" s="37" t="s">
        <v>41</v>
      </c>
      <c r="G82" s="37" t="s">
        <v>41</v>
      </c>
      <c r="H82" s="38" t="s">
        <v>41</v>
      </c>
      <c r="I82" t="s">
        <v>41</v>
      </c>
      <c r="J82" s="38">
        <v>10.9072588907854</v>
      </c>
      <c r="K82" s="32" t="s">
        <v>41</v>
      </c>
      <c r="L82" t="s">
        <v>41</v>
      </c>
      <c r="M82" s="37">
        <v>325.93552109487803</v>
      </c>
      <c r="N82" s="38">
        <v>0.45921716800619383</v>
      </c>
      <c r="O82" s="39">
        <v>118874.207600938</v>
      </c>
      <c r="P82" s="39">
        <v>33673.6922432512</v>
      </c>
      <c r="Q82" s="39">
        <v>956.34</v>
      </c>
      <c r="R82" s="39" t="s">
        <v>41</v>
      </c>
      <c r="S82" s="39" t="s">
        <v>41</v>
      </c>
      <c r="T82" s="39" t="s">
        <v>41</v>
      </c>
      <c r="U82" s="39">
        <v>153504.239844189</v>
      </c>
      <c r="V82" s="39" t="s">
        <v>41</v>
      </c>
      <c r="W82" s="32">
        <v>13672.1668032999</v>
      </c>
      <c r="X82" s="32">
        <v>17236</v>
      </c>
      <c r="Y82" s="32">
        <v>22615.265946700099</v>
      </c>
      <c r="Z82" s="32">
        <v>3268.4539873086701</v>
      </c>
      <c r="AB82" s="32"/>
    </row>
    <row r="83" spans="1:28">
      <c r="A83" t="s">
        <v>131</v>
      </c>
      <c r="B83" t="s">
        <v>185</v>
      </c>
      <c r="C83">
        <v>2040</v>
      </c>
      <c r="D83" t="s">
        <v>167</v>
      </c>
      <c r="E83" s="36">
        <v>52.196924852939603</v>
      </c>
      <c r="F83" s="37" t="s">
        <v>41</v>
      </c>
      <c r="G83" s="37" t="s">
        <v>41</v>
      </c>
      <c r="H83" s="38" t="s">
        <v>41</v>
      </c>
      <c r="I83" t="s">
        <v>41</v>
      </c>
      <c r="J83" s="38">
        <v>11.7596351625594</v>
      </c>
      <c r="K83" s="32" t="s">
        <v>41</v>
      </c>
      <c r="L83" t="s">
        <v>41</v>
      </c>
      <c r="M83" s="37">
        <v>325.93552109487803</v>
      </c>
      <c r="N83" s="38">
        <v>0.42593162706985888</v>
      </c>
      <c r="O83" s="39">
        <v>118874.207600938</v>
      </c>
      <c r="P83" s="39">
        <v>33673.6922432512</v>
      </c>
      <c r="Q83" s="39">
        <v>956.34</v>
      </c>
      <c r="R83" s="39" t="s">
        <v>41</v>
      </c>
      <c r="S83" s="39" t="s">
        <v>41</v>
      </c>
      <c r="T83" s="39" t="s">
        <v>41</v>
      </c>
      <c r="U83" s="39">
        <v>153504.239844189</v>
      </c>
      <c r="V83" s="39" t="s">
        <v>41</v>
      </c>
      <c r="W83" s="32">
        <v>13672.1668032999</v>
      </c>
      <c r="X83" s="32">
        <v>17236</v>
      </c>
      <c r="Y83" s="32">
        <v>22615.265946700099</v>
      </c>
      <c r="Z83" s="32">
        <v>3523.8758721344402</v>
      </c>
      <c r="AB83" s="32"/>
    </row>
    <row r="84" spans="1:28">
      <c r="A84" t="s">
        <v>131</v>
      </c>
      <c r="B84" t="s">
        <v>186</v>
      </c>
      <c r="C84">
        <v>2050</v>
      </c>
      <c r="D84" t="s">
        <v>167</v>
      </c>
      <c r="E84" s="36">
        <v>51.555293369843099</v>
      </c>
      <c r="F84" s="37" t="s">
        <v>41</v>
      </c>
      <c r="G84" s="37" t="s">
        <v>41</v>
      </c>
      <c r="H84" s="38" t="s">
        <v>41</v>
      </c>
      <c r="I84" t="s">
        <v>41</v>
      </c>
      <c r="J84" s="38">
        <v>12.5596782689503</v>
      </c>
      <c r="K84" s="32" t="s">
        <v>41</v>
      </c>
      <c r="L84" t="s">
        <v>41</v>
      </c>
      <c r="M84" s="37">
        <v>320.87656010710498</v>
      </c>
      <c r="N84" s="38">
        <v>0.42412710642579265</v>
      </c>
      <c r="O84" s="39">
        <v>119648.228086281</v>
      </c>
      <c r="P84" s="39">
        <v>31969.9611058009</v>
      </c>
      <c r="Q84" s="39">
        <v>956.34</v>
      </c>
      <c r="R84" s="39" t="s">
        <v>41</v>
      </c>
      <c r="S84" s="39" t="s">
        <v>41</v>
      </c>
      <c r="T84" s="39" t="s">
        <v>41</v>
      </c>
      <c r="U84" s="39">
        <v>152574.529192082</v>
      </c>
      <c r="V84" s="39" t="s">
        <v>41</v>
      </c>
      <c r="W84" s="32">
        <v>13615.481257478699</v>
      </c>
      <c r="X84" s="32">
        <v>17236</v>
      </c>
      <c r="Y84" s="32">
        <v>22671.951492521301</v>
      </c>
      <c r="Z84" s="32">
        <v>3763.6156736084299</v>
      </c>
      <c r="AB84" s="32"/>
    </row>
    <row r="85" spans="1:28">
      <c r="A85" t="s">
        <v>131</v>
      </c>
      <c r="B85" t="s">
        <v>185</v>
      </c>
      <c r="C85">
        <v>2050</v>
      </c>
      <c r="D85" t="s">
        <v>167</v>
      </c>
      <c r="E85" s="36">
        <v>50.871811374016197</v>
      </c>
      <c r="F85" s="37" t="s">
        <v>41</v>
      </c>
      <c r="G85" s="37" t="s">
        <v>41</v>
      </c>
      <c r="H85" s="38" t="s">
        <v>41</v>
      </c>
      <c r="I85" t="s">
        <v>41</v>
      </c>
      <c r="J85" s="38">
        <v>13.451113870874799</v>
      </c>
      <c r="K85" s="32" t="s">
        <v>41</v>
      </c>
      <c r="L85" t="s">
        <v>41</v>
      </c>
      <c r="M85" s="37">
        <v>320.87656010710498</v>
      </c>
      <c r="N85" s="38">
        <v>0.39601924814441863</v>
      </c>
      <c r="O85" s="39">
        <v>119648.228086281</v>
      </c>
      <c r="P85" s="39">
        <v>31969.9611058009</v>
      </c>
      <c r="Q85" s="39">
        <v>956.34</v>
      </c>
      <c r="R85" s="39" t="s">
        <v>41</v>
      </c>
      <c r="S85" s="39" t="s">
        <v>41</v>
      </c>
      <c r="T85" s="39" t="s">
        <v>41</v>
      </c>
      <c r="U85" s="39">
        <v>152574.529192082</v>
      </c>
      <c r="V85" s="39" t="s">
        <v>41</v>
      </c>
      <c r="W85" s="32">
        <v>13615.481257478699</v>
      </c>
      <c r="X85" s="32">
        <v>17236</v>
      </c>
      <c r="Y85" s="32">
        <v>22671.951492521301</v>
      </c>
      <c r="Z85" s="32">
        <v>4030.74202283266</v>
      </c>
      <c r="AB85" s="32"/>
    </row>
    <row r="86" spans="1:28">
      <c r="A86" t="s">
        <v>177</v>
      </c>
      <c r="B86" t="s">
        <v>186</v>
      </c>
      <c r="C86">
        <v>2025</v>
      </c>
      <c r="D86" t="s">
        <v>165</v>
      </c>
      <c r="E86" s="36">
        <v>52.522183818544903</v>
      </c>
      <c r="F86" s="37">
        <v>1307.8896665649499</v>
      </c>
      <c r="G86" s="37">
        <v>352.18441807463802</v>
      </c>
      <c r="H86" s="38">
        <v>2.368716384437533</v>
      </c>
      <c r="I86" t="s">
        <v>41</v>
      </c>
      <c r="J86" s="38">
        <v>16.039590155079601</v>
      </c>
      <c r="K86" s="32">
        <v>508.79275086393397</v>
      </c>
      <c r="L86" t="s">
        <v>41</v>
      </c>
      <c r="M86" s="37" t="s">
        <v>41</v>
      </c>
      <c r="N86" s="38">
        <v>0.58064774711876899</v>
      </c>
      <c r="O86" s="39">
        <v>119280.640076166</v>
      </c>
      <c r="P86" s="39" t="s">
        <v>41</v>
      </c>
      <c r="Q86" s="39" t="s">
        <v>41</v>
      </c>
      <c r="R86" s="39">
        <v>8600.2416157166808</v>
      </c>
      <c r="S86" s="39">
        <v>600</v>
      </c>
      <c r="T86" s="39">
        <v>298198.84397680999</v>
      </c>
      <c r="U86" s="39">
        <v>426679.72566869401</v>
      </c>
      <c r="V86" s="39">
        <v>40000</v>
      </c>
      <c r="W86" s="32">
        <v>19046.4844721669</v>
      </c>
      <c r="X86" s="32">
        <v>17236</v>
      </c>
      <c r="Y86" s="32">
        <v>18147.9482778331</v>
      </c>
      <c r="Z86" s="32">
        <v>508.79275086393397</v>
      </c>
      <c r="AB86" s="32"/>
    </row>
    <row r="87" spans="1:28">
      <c r="A87" t="s">
        <v>177</v>
      </c>
      <c r="B87" t="s">
        <v>185</v>
      </c>
      <c r="C87">
        <v>2025</v>
      </c>
      <c r="D87" t="s">
        <v>165</v>
      </c>
      <c r="E87" s="36">
        <v>51.475182605690001</v>
      </c>
      <c r="F87" s="37">
        <v>1307.8896665649499</v>
      </c>
      <c r="G87" s="37">
        <v>352.18441807463802</v>
      </c>
      <c r="H87" s="38">
        <v>2.1322286355970066</v>
      </c>
      <c r="I87" t="s">
        <v>41</v>
      </c>
      <c r="J87" s="38">
        <v>17.818558181666202</v>
      </c>
      <c r="K87" s="32">
        <v>565.22349673678696</v>
      </c>
      <c r="L87" t="s">
        <v>41</v>
      </c>
      <c r="M87" s="37" t="s">
        <v>41</v>
      </c>
      <c r="N87" s="38">
        <v>0.52267707596218493</v>
      </c>
      <c r="O87" s="39">
        <v>119280.640076166</v>
      </c>
      <c r="P87" s="39" t="s">
        <v>41</v>
      </c>
      <c r="Q87" s="39" t="s">
        <v>41</v>
      </c>
      <c r="R87" s="39">
        <v>8600.2416157166808</v>
      </c>
      <c r="S87" s="39">
        <v>600</v>
      </c>
      <c r="T87" s="39">
        <v>298198.84397680999</v>
      </c>
      <c r="U87" s="39">
        <v>426679.72566869401</v>
      </c>
      <c r="V87" s="39">
        <v>40000</v>
      </c>
      <c r="W87" s="32">
        <v>19046.4844721669</v>
      </c>
      <c r="X87" s="32">
        <v>17236</v>
      </c>
      <c r="Y87" s="32">
        <v>18147.9482778331</v>
      </c>
      <c r="Z87" s="32">
        <v>565.22349673678696</v>
      </c>
      <c r="AB87" s="32"/>
    </row>
    <row r="88" spans="1:28">
      <c r="A88" t="s">
        <v>177</v>
      </c>
      <c r="B88" t="s">
        <v>186</v>
      </c>
      <c r="C88">
        <v>2030</v>
      </c>
      <c r="D88" t="s">
        <v>165</v>
      </c>
      <c r="E88" s="36">
        <v>52.369739399129401</v>
      </c>
      <c r="F88" s="37">
        <v>1231.62043456421</v>
      </c>
      <c r="G88" s="37">
        <v>346.518970550245</v>
      </c>
      <c r="H88" s="38">
        <v>2.1886008718054644</v>
      </c>
      <c r="I88" t="s">
        <v>41</v>
      </c>
      <c r="J88" s="38">
        <v>17.3596019673783</v>
      </c>
      <c r="K88" s="32">
        <v>518.55304474227501</v>
      </c>
      <c r="L88" t="s">
        <v>41</v>
      </c>
      <c r="M88" s="37" t="s">
        <v>41</v>
      </c>
      <c r="N88" s="38">
        <v>0.53938451910633456</v>
      </c>
      <c r="O88" s="39">
        <v>120731.564115035</v>
      </c>
      <c r="P88" s="39" t="s">
        <v>41</v>
      </c>
      <c r="Q88" s="39" t="s">
        <v>41</v>
      </c>
      <c r="R88" s="39">
        <v>6841.2971610694904</v>
      </c>
      <c r="S88" s="39">
        <v>600</v>
      </c>
      <c r="T88" s="39">
        <v>177353.34257724599</v>
      </c>
      <c r="U88" s="39">
        <v>305526.20385335101</v>
      </c>
      <c r="V88" s="39">
        <v>40000</v>
      </c>
      <c r="W88" s="32">
        <v>17284.160251671397</v>
      </c>
      <c r="X88" s="32">
        <v>17236</v>
      </c>
      <c r="Y88" s="32">
        <v>19910.272498328603</v>
      </c>
      <c r="Z88" s="32">
        <v>518.55304474227501</v>
      </c>
      <c r="AB88" s="32"/>
    </row>
    <row r="89" spans="1:28">
      <c r="A89" t="s">
        <v>177</v>
      </c>
      <c r="B89" t="s">
        <v>185</v>
      </c>
      <c r="C89">
        <v>2030</v>
      </c>
      <c r="D89" t="s">
        <v>165</v>
      </c>
      <c r="E89" s="36">
        <v>51.391580769039699</v>
      </c>
      <c r="F89" s="37">
        <v>1231.62043456421</v>
      </c>
      <c r="G89" s="37">
        <v>346.518970550245</v>
      </c>
      <c r="H89" s="38">
        <v>1.9661442742464796</v>
      </c>
      <c r="I89" t="s">
        <v>41</v>
      </c>
      <c r="J89" s="38">
        <v>19.323729442266298</v>
      </c>
      <c r="K89" s="32">
        <v>577.22399147705903</v>
      </c>
      <c r="L89" t="s">
        <v>41</v>
      </c>
      <c r="M89" s="37" t="s">
        <v>41</v>
      </c>
      <c r="N89" s="38">
        <v>0.48455970091214268</v>
      </c>
      <c r="O89" s="39">
        <v>120731.564115035</v>
      </c>
      <c r="P89" s="39" t="s">
        <v>41</v>
      </c>
      <c r="Q89" s="39" t="s">
        <v>41</v>
      </c>
      <c r="R89" s="39">
        <v>6841.2971610694904</v>
      </c>
      <c r="S89" s="39">
        <v>600</v>
      </c>
      <c r="T89" s="39">
        <v>177353.34257724599</v>
      </c>
      <c r="U89" s="39">
        <v>305526.20385335101</v>
      </c>
      <c r="V89" s="39">
        <v>40000</v>
      </c>
      <c r="W89" s="32">
        <v>17284.160251671397</v>
      </c>
      <c r="X89" s="32">
        <v>17236</v>
      </c>
      <c r="Y89" s="32">
        <v>19910.272498328603</v>
      </c>
      <c r="Z89" s="32">
        <v>577.22399147705903</v>
      </c>
      <c r="AB89" s="32"/>
    </row>
    <row r="90" spans="1:28">
      <c r="A90" t="s">
        <v>177</v>
      </c>
      <c r="B90" t="s">
        <v>186</v>
      </c>
      <c r="C90">
        <v>2040</v>
      </c>
      <c r="D90" t="s">
        <v>165</v>
      </c>
      <c r="E90" s="36">
        <v>52.010586461287097</v>
      </c>
      <c r="F90" s="37">
        <v>1098.4324164598399</v>
      </c>
      <c r="G90" s="37">
        <v>342.17686161763299</v>
      </c>
      <c r="H90" s="38">
        <v>1.9548282809679325</v>
      </c>
      <c r="I90" t="s">
        <v>41</v>
      </c>
      <c r="J90" s="38">
        <v>19.435589493921</v>
      </c>
      <c r="K90" s="32">
        <v>517.78277442125898</v>
      </c>
      <c r="L90" t="s">
        <v>41</v>
      </c>
      <c r="M90" s="37" t="s">
        <v>41</v>
      </c>
      <c r="N90" s="38">
        <v>0.46159940406847905</v>
      </c>
      <c r="O90" s="39">
        <v>121692.195436929</v>
      </c>
      <c r="P90" s="39" t="s">
        <v>41</v>
      </c>
      <c r="Q90" s="39" t="s">
        <v>41</v>
      </c>
      <c r="R90" s="39">
        <v>4848.2992010292301</v>
      </c>
      <c r="S90" s="39">
        <v>600</v>
      </c>
      <c r="T90" s="39">
        <v>118630.700977662</v>
      </c>
      <c r="U90" s="39">
        <v>245771.19561562099</v>
      </c>
      <c r="V90" s="39" t="s">
        <v>41</v>
      </c>
      <c r="W90" s="32">
        <v>15880.945036335499</v>
      </c>
      <c r="X90" s="32">
        <v>17236</v>
      </c>
      <c r="Y90" s="32">
        <v>21313.487713664501</v>
      </c>
      <c r="Z90" s="32">
        <v>517.78277442125898</v>
      </c>
      <c r="AB90" s="32"/>
    </row>
    <row r="91" spans="1:28">
      <c r="A91" t="s">
        <v>177</v>
      </c>
      <c r="B91" t="s">
        <v>185</v>
      </c>
      <c r="C91">
        <v>2040</v>
      </c>
      <c r="D91" t="s">
        <v>165</v>
      </c>
      <c r="E91" s="36">
        <v>51.162102286207599</v>
      </c>
      <c r="F91" s="37">
        <v>1098.4324164598399</v>
      </c>
      <c r="G91" s="37">
        <v>342.17686161763299</v>
      </c>
      <c r="H91" s="38">
        <v>1.7567016899272176</v>
      </c>
      <c r="I91" t="s">
        <v>41</v>
      </c>
      <c r="J91" s="38">
        <v>21.627599163734001</v>
      </c>
      <c r="K91" s="32">
        <v>576.18001772324305</v>
      </c>
      <c r="L91" t="s">
        <v>41</v>
      </c>
      <c r="M91" s="37" t="s">
        <v>41</v>
      </c>
      <c r="N91" s="38">
        <v>0.41481518407078738</v>
      </c>
      <c r="O91" s="39">
        <v>121692.195436929</v>
      </c>
      <c r="P91" s="39" t="s">
        <v>41</v>
      </c>
      <c r="Q91" s="39" t="s">
        <v>41</v>
      </c>
      <c r="R91" s="39">
        <v>4848.2992010292301</v>
      </c>
      <c r="S91" s="39">
        <v>600</v>
      </c>
      <c r="T91" s="39">
        <v>118630.700977662</v>
      </c>
      <c r="U91" s="39">
        <v>245771.19561562099</v>
      </c>
      <c r="V91" s="39" t="s">
        <v>41</v>
      </c>
      <c r="W91" s="32">
        <v>15880.945036335499</v>
      </c>
      <c r="X91" s="32">
        <v>17236</v>
      </c>
      <c r="Y91" s="32">
        <v>21313.487713664501</v>
      </c>
      <c r="Z91" s="32">
        <v>576.18001772324305</v>
      </c>
      <c r="AB91" s="32"/>
    </row>
    <row r="92" spans="1:28">
      <c r="A92" t="s">
        <v>177</v>
      </c>
      <c r="B92" t="s">
        <v>186</v>
      </c>
      <c r="C92">
        <v>2050</v>
      </c>
      <c r="D92" t="s">
        <v>165</v>
      </c>
      <c r="E92" s="36">
        <v>51.17275558395</v>
      </c>
      <c r="F92" s="37">
        <v>945.12249147903697</v>
      </c>
      <c r="G92" s="37">
        <v>335.927218422306</v>
      </c>
      <c r="H92" s="38">
        <v>1.683138399569913</v>
      </c>
      <c r="I92" t="s">
        <v>41</v>
      </c>
      <c r="J92" s="38">
        <v>22.572855571299598</v>
      </c>
      <c r="K92" s="32">
        <v>517.42944684103099</v>
      </c>
      <c r="L92" t="s">
        <v>41</v>
      </c>
      <c r="M92" s="37" t="s">
        <v>41</v>
      </c>
      <c r="N92" s="38">
        <v>0.37873689473968886</v>
      </c>
      <c r="O92" s="39">
        <v>123154.167003425</v>
      </c>
      <c r="P92" s="39" t="s">
        <v>41</v>
      </c>
      <c r="Q92" s="39" t="s">
        <v>41</v>
      </c>
      <c r="R92" s="39">
        <v>4045.1994026453699</v>
      </c>
      <c r="S92" s="39">
        <v>600</v>
      </c>
      <c r="T92" s="39">
        <v>96402.494130861698</v>
      </c>
      <c r="U92" s="39">
        <v>224201.86053693201</v>
      </c>
      <c r="V92" s="39" t="s">
        <v>41</v>
      </c>
      <c r="W92" s="32">
        <v>15026.846865676998</v>
      </c>
      <c r="X92" s="32">
        <v>17236</v>
      </c>
      <c r="Y92" s="32">
        <v>22167.585884323002</v>
      </c>
      <c r="Z92" s="32">
        <v>517.42944684103099</v>
      </c>
      <c r="AB92" s="32"/>
    </row>
    <row r="93" spans="1:28">
      <c r="A93" t="s">
        <v>177</v>
      </c>
      <c r="B93" t="s">
        <v>185</v>
      </c>
      <c r="C93">
        <v>2050</v>
      </c>
      <c r="D93" t="s">
        <v>165</v>
      </c>
      <c r="E93" s="36">
        <v>50.483201848446399</v>
      </c>
      <c r="F93" s="37">
        <v>945.12249147903697</v>
      </c>
      <c r="G93" s="37">
        <v>335.927218422306</v>
      </c>
      <c r="H93" s="38">
        <v>1.5158685230937776</v>
      </c>
      <c r="I93" t="s">
        <v>41</v>
      </c>
      <c r="J93" s="38">
        <v>25.0636776350884</v>
      </c>
      <c r="K93" s="32">
        <v>574.52566484387705</v>
      </c>
      <c r="L93" t="s">
        <v>41</v>
      </c>
      <c r="M93" s="37" t="s">
        <v>41</v>
      </c>
      <c r="N93" s="38">
        <v>0.34109811612454299</v>
      </c>
      <c r="O93" s="39">
        <v>123154.167003425</v>
      </c>
      <c r="P93" s="39" t="s">
        <v>41</v>
      </c>
      <c r="Q93" s="39" t="s">
        <v>41</v>
      </c>
      <c r="R93" s="39">
        <v>4045.1994026453699</v>
      </c>
      <c r="S93" s="39">
        <v>600</v>
      </c>
      <c r="T93" s="39">
        <v>96402.494130861698</v>
      </c>
      <c r="U93" s="39">
        <v>224201.86053693201</v>
      </c>
      <c r="V93" s="39" t="s">
        <v>41</v>
      </c>
      <c r="W93" s="32">
        <v>15026.846865676998</v>
      </c>
      <c r="X93" s="32">
        <v>17236</v>
      </c>
      <c r="Y93" s="32">
        <v>22167.585884323002</v>
      </c>
      <c r="Z93" s="32">
        <v>574.52566484387705</v>
      </c>
      <c r="AB93" s="32"/>
    </row>
    <row r="94" spans="1:28">
      <c r="A94" t="s">
        <v>177</v>
      </c>
      <c r="B94" t="s">
        <v>186</v>
      </c>
      <c r="C94">
        <v>2025</v>
      </c>
      <c r="D94" t="s">
        <v>167</v>
      </c>
      <c r="E94" s="36">
        <v>52.792824091892101</v>
      </c>
      <c r="F94" s="37">
        <v>1301.8851710062099</v>
      </c>
      <c r="G94" s="37">
        <v>350.694455635667</v>
      </c>
      <c r="H94" s="38">
        <v>2.3544802464796009</v>
      </c>
      <c r="I94" t="s">
        <v>41</v>
      </c>
      <c r="J94" s="38">
        <v>16.1365719915498</v>
      </c>
      <c r="K94" s="32">
        <v>509.51913622978998</v>
      </c>
      <c r="L94" t="s">
        <v>41</v>
      </c>
      <c r="M94" s="37" t="s">
        <v>41</v>
      </c>
      <c r="N94" s="38">
        <v>0.5728161188384906</v>
      </c>
      <c r="O94" s="39">
        <v>116479.77849707899</v>
      </c>
      <c r="P94" s="39" t="s">
        <v>41</v>
      </c>
      <c r="Q94" s="39" t="s">
        <v>41</v>
      </c>
      <c r="R94" s="39">
        <v>6612.5002014420197</v>
      </c>
      <c r="S94" s="39">
        <v>600</v>
      </c>
      <c r="T94" s="39">
        <v>276520.41032171901</v>
      </c>
      <c r="U94" s="39">
        <v>400212.68902024103</v>
      </c>
      <c r="V94" s="39">
        <v>40000</v>
      </c>
      <c r="W94" s="32">
        <v>18627.301906820197</v>
      </c>
      <c r="X94" s="32">
        <v>17236</v>
      </c>
      <c r="Y94" s="32">
        <v>18567.130843179802</v>
      </c>
      <c r="Z94" s="32">
        <v>509.51913622978998</v>
      </c>
      <c r="AB94" s="32"/>
    </row>
    <row r="95" spans="1:28">
      <c r="A95" t="s">
        <v>177</v>
      </c>
      <c r="B95" t="s">
        <v>185</v>
      </c>
      <c r="C95">
        <v>2025</v>
      </c>
      <c r="D95" t="s">
        <v>167</v>
      </c>
      <c r="E95" s="36">
        <v>51.734316561877897</v>
      </c>
      <c r="F95" s="37">
        <v>1301.8851710062099</v>
      </c>
      <c r="G95" s="37">
        <v>350.694455635667</v>
      </c>
      <c r="H95" s="38">
        <v>2.1178472599504388</v>
      </c>
      <c r="I95" t="s">
        <v>41</v>
      </c>
      <c r="J95" s="38">
        <v>17.9395562269628</v>
      </c>
      <c r="K95" s="32">
        <v>566.44913169255699</v>
      </c>
      <c r="L95" t="s">
        <v>41</v>
      </c>
      <c r="M95" s="37" t="s">
        <v>41</v>
      </c>
      <c r="N95" s="38">
        <v>0.51524622028637301</v>
      </c>
      <c r="O95" s="39">
        <v>116479.77849707899</v>
      </c>
      <c r="P95" s="39" t="s">
        <v>41</v>
      </c>
      <c r="Q95" s="39" t="s">
        <v>41</v>
      </c>
      <c r="R95" s="39">
        <v>6612.5002014420197</v>
      </c>
      <c r="S95" s="39">
        <v>600</v>
      </c>
      <c r="T95" s="39">
        <v>276520.41032171901</v>
      </c>
      <c r="U95" s="39">
        <v>400212.68902024103</v>
      </c>
      <c r="V95" s="39">
        <v>40000</v>
      </c>
      <c r="W95" s="32">
        <v>18627.301906820197</v>
      </c>
      <c r="X95" s="32">
        <v>17236</v>
      </c>
      <c r="Y95" s="32">
        <v>18567.130843179802</v>
      </c>
      <c r="Z95" s="32">
        <v>566.44913169255699</v>
      </c>
      <c r="AB95" s="32"/>
    </row>
    <row r="96" spans="1:28">
      <c r="A96" t="s">
        <v>177</v>
      </c>
      <c r="B96" t="s">
        <v>186</v>
      </c>
      <c r="C96">
        <v>2030</v>
      </c>
      <c r="D96" t="s">
        <v>167</v>
      </c>
      <c r="E96" s="36">
        <v>52.562007735677703</v>
      </c>
      <c r="F96" s="37">
        <v>1207.8049397301199</v>
      </c>
      <c r="G96" s="37">
        <v>345.39031614341599</v>
      </c>
      <c r="H96" s="38">
        <v>2.1442983891379046</v>
      </c>
      <c r="I96" t="s">
        <v>41</v>
      </c>
      <c r="J96" s="38">
        <v>17.718261689910999</v>
      </c>
      <c r="K96" s="32">
        <v>519.03238048800699</v>
      </c>
      <c r="L96" t="s">
        <v>41</v>
      </c>
      <c r="M96" s="37" t="s">
        <v>41</v>
      </c>
      <c r="N96" s="38">
        <v>0.51536154739531892</v>
      </c>
      <c r="O96" s="39">
        <v>118864.539351728</v>
      </c>
      <c r="P96" s="39" t="s">
        <v>41</v>
      </c>
      <c r="Q96" s="39" t="s">
        <v>41</v>
      </c>
      <c r="R96" s="39">
        <v>4893.6912047074402</v>
      </c>
      <c r="S96" s="39">
        <v>600</v>
      </c>
      <c r="T96" s="39">
        <v>121746.73792479601</v>
      </c>
      <c r="U96" s="39">
        <v>246104.968481232</v>
      </c>
      <c r="V96" s="39">
        <v>40000</v>
      </c>
      <c r="W96" s="32">
        <v>15954.562573401898</v>
      </c>
      <c r="X96" s="32">
        <v>17236</v>
      </c>
      <c r="Y96" s="32">
        <v>21239.870176598102</v>
      </c>
      <c r="Z96" s="32">
        <v>519.03238048800699</v>
      </c>
      <c r="AB96" s="32"/>
    </row>
    <row r="97" spans="1:28">
      <c r="A97" t="s">
        <v>177</v>
      </c>
      <c r="B97" t="s">
        <v>185</v>
      </c>
      <c r="C97">
        <v>2030</v>
      </c>
      <c r="D97" t="s">
        <v>167</v>
      </c>
      <c r="E97" s="36">
        <v>51.576179683715402</v>
      </c>
      <c r="F97" s="37">
        <v>1207.8049397301199</v>
      </c>
      <c r="G97" s="37">
        <v>345.39031614341599</v>
      </c>
      <c r="H97" s="38">
        <v>1.9213656577245728</v>
      </c>
      <c r="I97" t="s">
        <v>41</v>
      </c>
      <c r="J97" s="38">
        <v>19.774080923770899</v>
      </c>
      <c r="K97" s="32">
        <v>579.25480915948901</v>
      </c>
      <c r="L97" t="s">
        <v>41</v>
      </c>
      <c r="M97" s="37" t="s">
        <v>41</v>
      </c>
      <c r="N97" s="38">
        <v>0.46178180401248192</v>
      </c>
      <c r="O97" s="39">
        <v>118864.539351728</v>
      </c>
      <c r="P97" s="39" t="s">
        <v>41</v>
      </c>
      <c r="Q97" s="39" t="s">
        <v>41</v>
      </c>
      <c r="R97" s="39">
        <v>4893.6912047074402</v>
      </c>
      <c r="S97" s="39">
        <v>600</v>
      </c>
      <c r="T97" s="39">
        <v>121746.73792479601</v>
      </c>
      <c r="U97" s="39">
        <v>246104.968481232</v>
      </c>
      <c r="V97" s="39">
        <v>40000</v>
      </c>
      <c r="W97" s="32">
        <v>15954.562573401898</v>
      </c>
      <c r="X97" s="32">
        <v>17236</v>
      </c>
      <c r="Y97" s="32">
        <v>21239.870176598102</v>
      </c>
      <c r="Z97" s="32">
        <v>579.25480915948901</v>
      </c>
      <c r="AB97" s="32"/>
    </row>
    <row r="98" spans="1:28">
      <c r="A98" t="s">
        <v>177</v>
      </c>
      <c r="B98" t="s">
        <v>186</v>
      </c>
      <c r="C98">
        <v>2040</v>
      </c>
      <c r="D98" t="s">
        <v>167</v>
      </c>
      <c r="E98" s="36">
        <v>49.918795472469498</v>
      </c>
      <c r="F98" s="37">
        <v>1073.90772062513</v>
      </c>
      <c r="G98" s="37">
        <v>352.70002341825602</v>
      </c>
      <c r="H98" s="38">
        <v>1.9006983199840273</v>
      </c>
      <c r="I98" t="s">
        <v>41</v>
      </c>
      <c r="J98" s="38">
        <v>19.989095376440002</v>
      </c>
      <c r="K98" s="32">
        <v>520.63893678647105</v>
      </c>
      <c r="L98" t="s">
        <v>41</v>
      </c>
      <c r="M98" s="37" t="s">
        <v>41</v>
      </c>
      <c r="N98" s="38">
        <v>0.4251443923984346</v>
      </c>
      <c r="O98" s="39">
        <v>117435.848051772</v>
      </c>
      <c r="P98" s="39" t="s">
        <v>41</v>
      </c>
      <c r="Q98" s="39" t="s">
        <v>41</v>
      </c>
      <c r="R98" s="39">
        <v>3021.60018734605</v>
      </c>
      <c r="S98" s="39">
        <v>600</v>
      </c>
      <c r="T98" s="39">
        <v>72166.598826008994</v>
      </c>
      <c r="U98" s="39">
        <v>193224.047065127</v>
      </c>
      <c r="V98" s="39" t="s">
        <v>41</v>
      </c>
      <c r="W98" s="32">
        <v>15206.6445451496</v>
      </c>
      <c r="X98" s="32">
        <v>17236</v>
      </c>
      <c r="Y98" s="32">
        <v>21987.7882048504</v>
      </c>
      <c r="Z98" s="32">
        <v>520.63893678647105</v>
      </c>
      <c r="AB98" s="32"/>
    </row>
    <row r="99" spans="1:28">
      <c r="A99" t="s">
        <v>177</v>
      </c>
      <c r="B99" t="s">
        <v>185</v>
      </c>
      <c r="C99">
        <v>2040</v>
      </c>
      <c r="D99" t="s">
        <v>167</v>
      </c>
      <c r="E99" s="36">
        <v>49.143836637317797</v>
      </c>
      <c r="F99" s="37">
        <v>1073.90772062513</v>
      </c>
      <c r="G99" s="37">
        <v>352.70002341825602</v>
      </c>
      <c r="H99" s="38">
        <v>1.702141692931942</v>
      </c>
      <c r="I99" t="s">
        <v>41</v>
      </c>
      <c r="J99" s="38">
        <v>22.320844473621101</v>
      </c>
      <c r="K99" s="32">
        <v>581.37201889683297</v>
      </c>
      <c r="L99" t="s">
        <v>41</v>
      </c>
      <c r="M99" s="37" t="s">
        <v>41</v>
      </c>
      <c r="N99" s="38">
        <v>0.38073164384323466</v>
      </c>
      <c r="O99" s="39">
        <v>117435.848051772</v>
      </c>
      <c r="P99" s="39" t="s">
        <v>41</v>
      </c>
      <c r="Q99" s="39" t="s">
        <v>41</v>
      </c>
      <c r="R99" s="39">
        <v>3021.60018734605</v>
      </c>
      <c r="S99" s="39">
        <v>600</v>
      </c>
      <c r="T99" s="39">
        <v>72166.598826008994</v>
      </c>
      <c r="U99" s="39">
        <v>193224.047065127</v>
      </c>
      <c r="V99" s="39" t="s">
        <v>41</v>
      </c>
      <c r="W99" s="32">
        <v>15206.6445451496</v>
      </c>
      <c r="X99" s="32">
        <v>17236</v>
      </c>
      <c r="Y99" s="32">
        <v>21987.7882048504</v>
      </c>
      <c r="Z99" s="32">
        <v>581.37201889683297</v>
      </c>
      <c r="AB99" s="32"/>
    </row>
    <row r="100" spans="1:28">
      <c r="A100" t="s">
        <v>177</v>
      </c>
      <c r="B100" t="s">
        <v>186</v>
      </c>
      <c r="C100">
        <v>2050</v>
      </c>
      <c r="D100" t="s">
        <v>167</v>
      </c>
      <c r="E100" s="36">
        <v>51.063470686835799</v>
      </c>
      <c r="F100" s="37">
        <v>886.85204601064299</v>
      </c>
      <c r="G100" s="37">
        <v>332.10814285313199</v>
      </c>
      <c r="H100" s="38">
        <v>1.5651598196557226</v>
      </c>
      <c r="I100" t="s">
        <v>41</v>
      </c>
      <c r="J100" s="38">
        <v>24.274351745342599</v>
      </c>
      <c r="K100" s="32">
        <v>522.126039098354</v>
      </c>
      <c r="L100" t="s">
        <v>41</v>
      </c>
      <c r="M100" s="37" t="s">
        <v>41</v>
      </c>
      <c r="N100" s="38">
        <v>0.33866438690311157</v>
      </c>
      <c r="O100" s="39">
        <v>118639.08098066199</v>
      </c>
      <c r="P100" s="39" t="s">
        <v>41</v>
      </c>
      <c r="Q100" s="39" t="s">
        <v>41</v>
      </c>
      <c r="R100" s="39">
        <v>2125.6488571187901</v>
      </c>
      <c r="S100" s="39">
        <v>600</v>
      </c>
      <c r="T100" s="39">
        <v>53211.122760638602</v>
      </c>
      <c r="U100" s="39">
        <v>174575.85259841901</v>
      </c>
      <c r="V100" s="39" t="s">
        <v>41</v>
      </c>
      <c r="W100" s="32">
        <v>13977.925867632901</v>
      </c>
      <c r="X100" s="32">
        <v>17236</v>
      </c>
      <c r="Y100" s="32">
        <v>23216.506882367099</v>
      </c>
      <c r="Z100" s="32">
        <v>522.126039098354</v>
      </c>
      <c r="AB100" s="32"/>
    </row>
    <row r="101" spans="1:28">
      <c r="A101" t="s">
        <v>177</v>
      </c>
      <c r="B101" t="s">
        <v>185</v>
      </c>
      <c r="C101">
        <v>2050</v>
      </c>
      <c r="D101" t="s">
        <v>167</v>
      </c>
      <c r="E101" s="36">
        <v>50.382325024265697</v>
      </c>
      <c r="F101" s="37">
        <v>886.85204601064299</v>
      </c>
      <c r="G101" s="37">
        <v>332.10814285313199</v>
      </c>
      <c r="H101" s="38">
        <v>1.3979786866802082</v>
      </c>
      <c r="I101" t="s">
        <v>41</v>
      </c>
      <c r="J101" s="38">
        <v>27.177266979815599</v>
      </c>
      <c r="K101" s="32">
        <v>584.56592005231005</v>
      </c>
      <c r="L101" t="s">
        <v>41</v>
      </c>
      <c r="M101" s="37" t="s">
        <v>41</v>
      </c>
      <c r="N101" s="38">
        <v>0.30249025619141584</v>
      </c>
      <c r="O101" s="39">
        <v>118639.08098066199</v>
      </c>
      <c r="P101" s="39" t="s">
        <v>41</v>
      </c>
      <c r="Q101" s="39" t="s">
        <v>41</v>
      </c>
      <c r="R101" s="39">
        <v>2125.6488571187901</v>
      </c>
      <c r="S101" s="39">
        <v>600</v>
      </c>
      <c r="T101" s="39">
        <v>53211.122760638602</v>
      </c>
      <c r="U101" s="39">
        <v>174575.85259841901</v>
      </c>
      <c r="V101" s="39" t="s">
        <v>41</v>
      </c>
      <c r="W101" s="32">
        <v>13977.925867632901</v>
      </c>
      <c r="X101" s="32">
        <v>17236</v>
      </c>
      <c r="Y101" s="32">
        <v>23216.506882367099</v>
      </c>
      <c r="Z101" s="32">
        <v>584.56592005231005</v>
      </c>
      <c r="AB101" s="32"/>
    </row>
    <row r="102" spans="1:28">
      <c r="A102" t="s">
        <v>180</v>
      </c>
      <c r="B102" t="s">
        <v>186</v>
      </c>
      <c r="C102">
        <v>2025</v>
      </c>
      <c r="D102" t="s">
        <v>165</v>
      </c>
      <c r="E102" s="36">
        <v>42.795536125428903</v>
      </c>
      <c r="F102" s="37">
        <v>3.9700644170833499</v>
      </c>
      <c r="G102" s="37">
        <v>73.5988082716989</v>
      </c>
      <c r="H102" s="38" t="s">
        <v>41</v>
      </c>
      <c r="I102" t="s">
        <v>41</v>
      </c>
      <c r="J102" s="38">
        <v>8.7085356091519692</v>
      </c>
      <c r="K102" s="32" t="s">
        <v>41</v>
      </c>
      <c r="L102" t="s">
        <v>41</v>
      </c>
      <c r="M102" s="37">
        <v>334.88915089589</v>
      </c>
      <c r="N102" s="38">
        <v>0.34780311853633489</v>
      </c>
      <c r="O102" s="39">
        <v>118906.27088836201</v>
      </c>
      <c r="P102" s="39">
        <v>27874.625285921298</v>
      </c>
      <c r="Q102" s="39">
        <v>956.34</v>
      </c>
      <c r="R102" s="39">
        <v>2192.7725902490702</v>
      </c>
      <c r="S102" s="39" t="s">
        <v>41</v>
      </c>
      <c r="T102" s="39">
        <v>2096.1940122200099</v>
      </c>
      <c r="U102" s="39">
        <v>152026.202776752</v>
      </c>
      <c r="V102" s="39" t="s">
        <v>41</v>
      </c>
      <c r="W102" s="32">
        <v>14774.621361460901</v>
      </c>
      <c r="X102" s="32">
        <v>17236</v>
      </c>
      <c r="Y102" s="32">
        <v>21512.811388539099</v>
      </c>
      <c r="Z102" s="32">
        <v>2610.2246278872599</v>
      </c>
      <c r="AB102" s="32"/>
    </row>
    <row r="103" spans="1:28">
      <c r="A103" t="s">
        <v>180</v>
      </c>
      <c r="B103" t="s">
        <v>185</v>
      </c>
      <c r="C103">
        <v>2025</v>
      </c>
      <c r="D103" t="s">
        <v>165</v>
      </c>
      <c r="E103" s="36">
        <v>42.138718003308</v>
      </c>
      <c r="F103" s="37">
        <v>3.9700644170833499</v>
      </c>
      <c r="G103" s="37">
        <v>73.5988082716989</v>
      </c>
      <c r="H103" s="38" t="s">
        <v>41</v>
      </c>
      <c r="I103" t="s">
        <v>41</v>
      </c>
      <c r="J103" s="38">
        <v>9.5775155551027495</v>
      </c>
      <c r="K103" s="32" t="s">
        <v>41</v>
      </c>
      <c r="L103" t="s">
        <v>41</v>
      </c>
      <c r="M103" s="37">
        <v>334.88915089589</v>
      </c>
      <c r="N103" s="38">
        <v>0.31624650728278364</v>
      </c>
      <c r="O103" s="39">
        <v>118906.27088836201</v>
      </c>
      <c r="P103" s="39">
        <v>27874.625285921298</v>
      </c>
      <c r="Q103" s="39">
        <v>956.34</v>
      </c>
      <c r="R103" s="39">
        <v>2192.7725902490702</v>
      </c>
      <c r="S103" s="39" t="s">
        <v>41</v>
      </c>
      <c r="T103" s="39">
        <v>2096.1940122200099</v>
      </c>
      <c r="U103" s="39">
        <v>152026.202776752</v>
      </c>
      <c r="V103" s="39" t="s">
        <v>41</v>
      </c>
      <c r="W103" s="32">
        <v>14774.621361460901</v>
      </c>
      <c r="X103" s="32">
        <v>17236</v>
      </c>
      <c r="Y103" s="32">
        <v>21512.811388539099</v>
      </c>
      <c r="Z103" s="32">
        <v>2870.6855087817598</v>
      </c>
      <c r="AB103" s="32"/>
    </row>
    <row r="104" spans="1:28">
      <c r="A104" t="s">
        <v>180</v>
      </c>
      <c r="B104" t="s">
        <v>186</v>
      </c>
      <c r="C104">
        <v>2030</v>
      </c>
      <c r="D104" t="s">
        <v>165</v>
      </c>
      <c r="E104" s="36">
        <v>42.2893377295158</v>
      </c>
      <c r="F104" s="37">
        <v>4.0596431094209402</v>
      </c>
      <c r="G104" s="37">
        <v>75.991210813231405</v>
      </c>
      <c r="H104" s="38" t="s">
        <v>41</v>
      </c>
      <c r="I104" t="s">
        <v>41</v>
      </c>
      <c r="J104" s="38">
        <v>9.2795227851117605</v>
      </c>
      <c r="K104" s="32" t="s">
        <v>41</v>
      </c>
      <c r="L104" t="s">
        <v>41</v>
      </c>
      <c r="M104" s="37">
        <v>329.95612040579101</v>
      </c>
      <c r="N104" s="38">
        <v>0.33778063166011579</v>
      </c>
      <c r="O104" s="39">
        <v>119560.709370091</v>
      </c>
      <c r="P104" s="39">
        <v>28166.324963455801</v>
      </c>
      <c r="Q104" s="39">
        <v>956.34</v>
      </c>
      <c r="R104" s="39">
        <v>1890.6391578821299</v>
      </c>
      <c r="S104" s="39" t="s">
        <v>41</v>
      </c>
      <c r="T104" s="39">
        <v>1948.62869252205</v>
      </c>
      <c r="U104" s="39">
        <v>152522.64218395099</v>
      </c>
      <c r="V104" s="39" t="s">
        <v>41</v>
      </c>
      <c r="W104" s="32">
        <v>14886.415838266599</v>
      </c>
      <c r="X104" s="32">
        <v>17236</v>
      </c>
      <c r="Y104" s="32">
        <v>21401.016911733401</v>
      </c>
      <c r="Z104" s="32">
        <v>2781.3829291895399</v>
      </c>
      <c r="AB104" s="32"/>
    </row>
    <row r="105" spans="1:28">
      <c r="A105" t="s">
        <v>180</v>
      </c>
      <c r="B105" t="s">
        <v>185</v>
      </c>
      <c r="C105">
        <v>2030</v>
      </c>
      <c r="D105" t="s">
        <v>165</v>
      </c>
      <c r="E105" s="36">
        <v>41.687632715450803</v>
      </c>
      <c r="F105" s="37">
        <v>4.0596431094209402</v>
      </c>
      <c r="G105" s="37">
        <v>75.991210813231405</v>
      </c>
      <c r="H105" s="38" t="s">
        <v>41</v>
      </c>
      <c r="I105" t="s">
        <v>41</v>
      </c>
      <c r="J105" s="38">
        <v>10.1995014478371</v>
      </c>
      <c r="K105" s="32" t="s">
        <v>41</v>
      </c>
      <c r="L105" t="s">
        <v>41</v>
      </c>
      <c r="M105" s="37">
        <v>329.95612040579101</v>
      </c>
      <c r="N105" s="38">
        <v>0.30731336074511517</v>
      </c>
      <c r="O105" s="39">
        <v>119560.709370091</v>
      </c>
      <c r="P105" s="39">
        <v>28166.324963455801</v>
      </c>
      <c r="Q105" s="39">
        <v>956.34</v>
      </c>
      <c r="R105" s="39">
        <v>1890.6391578821299</v>
      </c>
      <c r="S105" s="39" t="s">
        <v>41</v>
      </c>
      <c r="T105" s="39">
        <v>1948.62869252205</v>
      </c>
      <c r="U105" s="39">
        <v>152522.64218395099</v>
      </c>
      <c r="V105" s="39" t="s">
        <v>41</v>
      </c>
      <c r="W105" s="32">
        <v>14886.415838266599</v>
      </c>
      <c r="X105" s="32">
        <v>17236</v>
      </c>
      <c r="Y105" s="32">
        <v>21401.016911733401</v>
      </c>
      <c r="Z105" s="32">
        <v>3057.1312631263099</v>
      </c>
      <c r="AB105" s="32"/>
    </row>
    <row r="106" spans="1:28">
      <c r="A106" t="s">
        <v>180</v>
      </c>
      <c r="B106" t="s">
        <v>186</v>
      </c>
      <c r="C106">
        <v>2040</v>
      </c>
      <c r="D106" t="s">
        <v>165</v>
      </c>
      <c r="E106" s="36">
        <v>42.167028214298902</v>
      </c>
      <c r="F106" s="37">
        <v>3.95841275157124</v>
      </c>
      <c r="G106" s="37">
        <v>74.333637168251499</v>
      </c>
      <c r="H106" s="38" t="s">
        <v>41</v>
      </c>
      <c r="I106" t="s">
        <v>41</v>
      </c>
      <c r="J106" s="38">
        <v>10.476798351586501</v>
      </c>
      <c r="K106" s="32" t="s">
        <v>41</v>
      </c>
      <c r="L106" t="s">
        <v>41</v>
      </c>
      <c r="M106" s="37">
        <v>326.618171603326</v>
      </c>
      <c r="N106" s="38">
        <v>0.31698757513687009</v>
      </c>
      <c r="O106" s="39">
        <v>121558.566861008</v>
      </c>
      <c r="P106" s="39">
        <v>29291.620960045399</v>
      </c>
      <c r="Q106" s="39">
        <v>956.34</v>
      </c>
      <c r="R106" s="39">
        <v>1366.33728318726</v>
      </c>
      <c r="S106" s="39" t="s">
        <v>41</v>
      </c>
      <c r="T106" s="39">
        <v>1615.0324026410599</v>
      </c>
      <c r="U106" s="39">
        <v>154787.897506882</v>
      </c>
      <c r="V106" s="39" t="s">
        <v>41</v>
      </c>
      <c r="W106" s="32">
        <v>14582.082473529601</v>
      </c>
      <c r="X106" s="32">
        <v>17236</v>
      </c>
      <c r="Y106" s="32">
        <v>21705.350276470399</v>
      </c>
      <c r="Z106" s="32">
        <v>3140.2268670328199</v>
      </c>
      <c r="AB106" s="32"/>
    </row>
    <row r="107" spans="1:28">
      <c r="A107" t="s">
        <v>180</v>
      </c>
      <c r="B107" t="s">
        <v>185</v>
      </c>
      <c r="C107">
        <v>2040</v>
      </c>
      <c r="D107" t="s">
        <v>165</v>
      </c>
      <c r="E107" s="36">
        <v>41.639402162528597</v>
      </c>
      <c r="F107" s="37">
        <v>3.95841275157124</v>
      </c>
      <c r="G107" s="37">
        <v>74.333637168251499</v>
      </c>
      <c r="H107" s="38" t="s">
        <v>41</v>
      </c>
      <c r="I107" t="s">
        <v>41</v>
      </c>
      <c r="J107" s="38">
        <v>11.466209485059</v>
      </c>
      <c r="K107" s="32" t="s">
        <v>41</v>
      </c>
      <c r="L107" t="s">
        <v>41</v>
      </c>
      <c r="M107" s="37">
        <v>326.618171603326</v>
      </c>
      <c r="N107" s="38">
        <v>0.28963494073562829</v>
      </c>
      <c r="O107" s="39">
        <v>121558.566861008</v>
      </c>
      <c r="P107" s="39">
        <v>29291.620960045399</v>
      </c>
      <c r="Q107" s="39">
        <v>956.34</v>
      </c>
      <c r="R107" s="39">
        <v>1366.33728318726</v>
      </c>
      <c r="S107" s="39" t="s">
        <v>41</v>
      </c>
      <c r="T107" s="39">
        <v>1615.0324026410599</v>
      </c>
      <c r="U107" s="39">
        <v>154787.897506882</v>
      </c>
      <c r="V107" s="39" t="s">
        <v>41</v>
      </c>
      <c r="W107" s="32">
        <v>14582.082473529601</v>
      </c>
      <c r="X107" s="32">
        <v>17236</v>
      </c>
      <c r="Y107" s="32">
        <v>21705.350276470399</v>
      </c>
      <c r="Z107" s="32">
        <v>3436.7845862525601</v>
      </c>
      <c r="AB107" s="32"/>
    </row>
    <row r="108" spans="1:28">
      <c r="A108" t="s">
        <v>180</v>
      </c>
      <c r="B108" t="s">
        <v>186</v>
      </c>
      <c r="C108">
        <v>2050</v>
      </c>
      <c r="D108" t="s">
        <v>165</v>
      </c>
      <c r="E108" s="36">
        <v>41.424987909976501</v>
      </c>
      <c r="F108" s="37">
        <v>4.2368825763001698</v>
      </c>
      <c r="G108" s="37">
        <v>77.074714590821202</v>
      </c>
      <c r="H108" s="38" t="s">
        <v>41</v>
      </c>
      <c r="I108" t="s">
        <v>41</v>
      </c>
      <c r="J108" s="38">
        <v>12.196978139866101</v>
      </c>
      <c r="K108" s="32" t="s">
        <v>41</v>
      </c>
      <c r="L108" t="s">
        <v>41</v>
      </c>
      <c r="M108" s="37">
        <v>319.27011343362801</v>
      </c>
      <c r="N108" s="38">
        <v>0.28028897231811173</v>
      </c>
      <c r="O108" s="39">
        <v>123042.14127278099</v>
      </c>
      <c r="P108" s="39">
        <v>31176.944814919501</v>
      </c>
      <c r="Q108" s="39">
        <v>956.34</v>
      </c>
      <c r="R108" s="39">
        <v>1197.82186049903</v>
      </c>
      <c r="S108" s="39" t="s">
        <v>41</v>
      </c>
      <c r="T108" s="39">
        <v>1626.96290929926</v>
      </c>
      <c r="U108" s="39">
        <v>158000.21085749799</v>
      </c>
      <c r="V108" s="39" t="s">
        <v>41</v>
      </c>
      <c r="W108" s="32">
        <v>14661.2278367078</v>
      </c>
      <c r="X108" s="32">
        <v>17236</v>
      </c>
      <c r="Y108" s="32">
        <v>21626.2049132922</v>
      </c>
      <c r="Z108" s="32">
        <v>3655.8815760171301</v>
      </c>
      <c r="AB108" s="32"/>
    </row>
    <row r="109" spans="1:28">
      <c r="A109" t="s">
        <v>180</v>
      </c>
      <c r="B109" t="s">
        <v>185</v>
      </c>
      <c r="C109">
        <v>2050</v>
      </c>
      <c r="D109" t="s">
        <v>165</v>
      </c>
      <c r="E109" s="36">
        <v>40.993681648413201</v>
      </c>
      <c r="F109" s="37">
        <v>4.2368825763001698</v>
      </c>
      <c r="G109" s="37">
        <v>77.074714590821202</v>
      </c>
      <c r="H109" s="38" t="s">
        <v>41</v>
      </c>
      <c r="I109" t="s">
        <v>41</v>
      </c>
      <c r="J109" s="38">
        <v>13.262173871232299</v>
      </c>
      <c r="K109" s="32" t="s">
        <v>41</v>
      </c>
      <c r="L109" t="s">
        <v>41</v>
      </c>
      <c r="M109" s="37">
        <v>319.27011343362801</v>
      </c>
      <c r="N109" s="38">
        <v>0.25777662858313027</v>
      </c>
      <c r="O109" s="39">
        <v>123042.14127278099</v>
      </c>
      <c r="P109" s="39">
        <v>31176.944814919501</v>
      </c>
      <c r="Q109" s="39">
        <v>956.34</v>
      </c>
      <c r="R109" s="39">
        <v>1197.82186049903</v>
      </c>
      <c r="S109" s="39" t="s">
        <v>41</v>
      </c>
      <c r="T109" s="39">
        <v>1626.96290929926</v>
      </c>
      <c r="U109" s="39">
        <v>158000.21085749799</v>
      </c>
      <c r="V109" s="39" t="s">
        <v>41</v>
      </c>
      <c r="W109" s="32">
        <v>14661.2278367078</v>
      </c>
      <c r="X109" s="32">
        <v>17236</v>
      </c>
      <c r="Y109" s="32">
        <v>21626.2049132922</v>
      </c>
      <c r="Z109" s="32">
        <v>3975.1597943182201</v>
      </c>
      <c r="AB109" s="32"/>
    </row>
    <row r="110" spans="1:28">
      <c r="A110" t="s">
        <v>180</v>
      </c>
      <c r="B110" t="s">
        <v>186</v>
      </c>
      <c r="C110">
        <v>2025</v>
      </c>
      <c r="D110" t="s">
        <v>167</v>
      </c>
      <c r="E110" s="36">
        <v>43.431517823436302</v>
      </c>
      <c r="F110" s="37">
        <v>3.5181796828082001</v>
      </c>
      <c r="G110" s="37">
        <v>68.240393167787602</v>
      </c>
      <c r="H110" s="38" t="s">
        <v>41</v>
      </c>
      <c r="I110" t="s">
        <v>41</v>
      </c>
      <c r="J110" s="38">
        <v>8.9997297963040594</v>
      </c>
      <c r="K110" s="32" t="s">
        <v>41</v>
      </c>
      <c r="L110" t="s">
        <v>41</v>
      </c>
      <c r="M110" s="37">
        <v>335.46624292332802</v>
      </c>
      <c r="N110" s="38">
        <v>0.51000167429926913</v>
      </c>
      <c r="O110" s="39">
        <v>116464.97173326201</v>
      </c>
      <c r="P110" s="39">
        <v>29075.590660240901</v>
      </c>
      <c r="Q110" s="39">
        <v>956.34</v>
      </c>
      <c r="R110" s="39">
        <v>1528.32707702017</v>
      </c>
      <c r="S110" s="39" t="s">
        <v>41</v>
      </c>
      <c r="T110" s="39">
        <v>1773.1625601353301</v>
      </c>
      <c r="U110" s="39">
        <v>149798.39203065899</v>
      </c>
      <c r="V110" s="39" t="s">
        <v>41</v>
      </c>
      <c r="W110" s="32">
        <v>14631.324530431801</v>
      </c>
      <c r="X110" s="32">
        <v>17236</v>
      </c>
      <c r="Y110" s="32">
        <v>21656.108219568199</v>
      </c>
      <c r="Z110" s="32">
        <v>2697.4298426994001</v>
      </c>
      <c r="AB110" s="32"/>
    </row>
    <row r="111" spans="1:28">
      <c r="A111" t="s">
        <v>180</v>
      </c>
      <c r="B111" t="s">
        <v>185</v>
      </c>
      <c r="C111">
        <v>2025</v>
      </c>
      <c r="D111" t="s">
        <v>167</v>
      </c>
      <c r="E111" s="36">
        <v>42.753310267523602</v>
      </c>
      <c r="F111" s="37">
        <v>3.5181796828082001</v>
      </c>
      <c r="G111" s="37">
        <v>68.240393167787602</v>
      </c>
      <c r="H111" s="38" t="s">
        <v>41</v>
      </c>
      <c r="I111" t="s">
        <v>41</v>
      </c>
      <c r="J111" s="38">
        <v>9.8914192965007395</v>
      </c>
      <c r="K111" s="32" t="s">
        <v>41</v>
      </c>
      <c r="L111" t="s">
        <v>41</v>
      </c>
      <c r="M111" s="37">
        <v>335.46624292332802</v>
      </c>
      <c r="N111" s="38">
        <v>0.46402615507158196</v>
      </c>
      <c r="O111" s="39">
        <v>116464.97173326201</v>
      </c>
      <c r="P111" s="39">
        <v>29075.590660240901</v>
      </c>
      <c r="Q111" s="39">
        <v>956.34</v>
      </c>
      <c r="R111" s="39">
        <v>1528.32707702017</v>
      </c>
      <c r="S111" s="39" t="s">
        <v>41</v>
      </c>
      <c r="T111" s="39">
        <v>1773.1625601353301</v>
      </c>
      <c r="U111" s="39">
        <v>149798.39203065899</v>
      </c>
      <c r="V111" s="39" t="s">
        <v>41</v>
      </c>
      <c r="W111" s="32">
        <v>14631.324530431801</v>
      </c>
      <c r="X111" s="32">
        <v>17236</v>
      </c>
      <c r="Y111" s="32">
        <v>21656.108219568199</v>
      </c>
      <c r="Z111" s="32">
        <v>2964.6900741387999</v>
      </c>
      <c r="AB111" s="32"/>
    </row>
    <row r="112" spans="1:28">
      <c r="A112" t="s">
        <v>180</v>
      </c>
      <c r="B112" t="s">
        <v>186</v>
      </c>
      <c r="C112">
        <v>2030</v>
      </c>
      <c r="D112" t="s">
        <v>167</v>
      </c>
      <c r="E112" s="36">
        <v>42.223424806654997</v>
      </c>
      <c r="F112" s="37">
        <v>4.1451611558757397</v>
      </c>
      <c r="G112" s="37">
        <v>76.394624380443005</v>
      </c>
      <c r="H112" s="38" t="s">
        <v>41</v>
      </c>
      <c r="I112" t="s">
        <v>41</v>
      </c>
      <c r="J112" s="38">
        <v>9.8328956108752603</v>
      </c>
      <c r="K112" s="32" t="s">
        <v>41</v>
      </c>
      <c r="L112" t="s">
        <v>41</v>
      </c>
      <c r="M112" s="37">
        <v>330.05780868486301</v>
      </c>
      <c r="N112" s="38">
        <v>0.47739422828900008</v>
      </c>
      <c r="O112" s="39">
        <v>116349.493332481</v>
      </c>
      <c r="P112" s="39">
        <v>30197.888569437499</v>
      </c>
      <c r="Q112" s="39">
        <v>956.34</v>
      </c>
      <c r="R112" s="39">
        <v>1316.04850425989</v>
      </c>
      <c r="S112" s="39" t="s">
        <v>41</v>
      </c>
      <c r="T112" s="39">
        <v>1691.2257515972999</v>
      </c>
      <c r="U112" s="39">
        <v>150510.99615777601</v>
      </c>
      <c r="V112" s="39" t="s">
        <v>41</v>
      </c>
      <c r="W112" s="32">
        <v>14852.325862391499</v>
      </c>
      <c r="X112" s="32">
        <v>17236</v>
      </c>
      <c r="Y112" s="32">
        <v>21435.106887608501</v>
      </c>
      <c r="Z112" s="32">
        <v>2947.2627414210401</v>
      </c>
      <c r="AB112" s="32"/>
    </row>
    <row r="113" spans="1:28">
      <c r="A113" t="s">
        <v>180</v>
      </c>
      <c r="B113" t="s">
        <v>185</v>
      </c>
      <c r="C113">
        <v>2030</v>
      </c>
      <c r="D113" t="s">
        <v>167</v>
      </c>
      <c r="E113" s="36">
        <v>41.624296970624101</v>
      </c>
      <c r="F113" s="37">
        <v>4.1451611558757397</v>
      </c>
      <c r="G113" s="37">
        <v>76.394624380443005</v>
      </c>
      <c r="H113" s="38" t="s">
        <v>41</v>
      </c>
      <c r="I113" t="s">
        <v>41</v>
      </c>
      <c r="J113" s="38">
        <v>10.8104979204383</v>
      </c>
      <c r="K113" s="32" t="s">
        <v>41</v>
      </c>
      <c r="L113" t="s">
        <v>41</v>
      </c>
      <c r="M113" s="37">
        <v>330.05780868486301</v>
      </c>
      <c r="N113" s="38">
        <v>0.43422307155022982</v>
      </c>
      <c r="O113" s="39">
        <v>116349.493332481</v>
      </c>
      <c r="P113" s="39">
        <v>30197.888569437499</v>
      </c>
      <c r="Q113" s="39">
        <v>956.34</v>
      </c>
      <c r="R113" s="39">
        <v>1316.04850425989</v>
      </c>
      <c r="S113" s="39" t="s">
        <v>41</v>
      </c>
      <c r="T113" s="39">
        <v>1691.2257515972999</v>
      </c>
      <c r="U113" s="39">
        <v>150510.99615777601</v>
      </c>
      <c r="V113" s="39" t="s">
        <v>41</v>
      </c>
      <c r="W113" s="32">
        <v>14852.325862391499</v>
      </c>
      <c r="X113" s="32">
        <v>17236</v>
      </c>
      <c r="Y113" s="32">
        <v>21435.106887608501</v>
      </c>
      <c r="Z113" s="32">
        <v>3240.2843473573198</v>
      </c>
      <c r="AB113" s="32"/>
    </row>
    <row r="114" spans="1:28">
      <c r="A114" t="s">
        <v>180</v>
      </c>
      <c r="B114" t="s">
        <v>186</v>
      </c>
      <c r="C114">
        <v>2040</v>
      </c>
      <c r="D114" t="s">
        <v>167</v>
      </c>
      <c r="E114" s="36">
        <v>41.983608622528301</v>
      </c>
      <c r="F114" s="37">
        <v>4.1636367330472099</v>
      </c>
      <c r="G114" s="37">
        <v>75.524504240428001</v>
      </c>
      <c r="H114" s="38" t="s">
        <v>41</v>
      </c>
      <c r="I114" t="s">
        <v>41</v>
      </c>
      <c r="J114" s="38">
        <v>11.8144816121702</v>
      </c>
      <c r="K114" s="32" t="s">
        <v>41</v>
      </c>
      <c r="L114" t="s">
        <v>41</v>
      </c>
      <c r="M114" s="37">
        <v>325.46242165065797</v>
      </c>
      <c r="N114" s="38">
        <v>0.42395432173488173</v>
      </c>
      <c r="O114" s="39">
        <v>117218.977685055</v>
      </c>
      <c r="P114" s="39">
        <v>33633.5052827072</v>
      </c>
      <c r="Q114" s="39">
        <v>956.34</v>
      </c>
      <c r="R114" s="39">
        <v>804.19603392342401</v>
      </c>
      <c r="S114" s="39" t="s">
        <v>41</v>
      </c>
      <c r="T114" s="39">
        <v>1199.12737911759</v>
      </c>
      <c r="U114" s="39">
        <v>153812.14638080299</v>
      </c>
      <c r="V114" s="39" t="s">
        <v>41</v>
      </c>
      <c r="W114" s="32">
        <v>14579.9348836231</v>
      </c>
      <c r="X114" s="32">
        <v>17236</v>
      </c>
      <c r="Y114" s="32">
        <v>21707.4978663769</v>
      </c>
      <c r="Z114" s="32">
        <v>3541.2173979272202</v>
      </c>
      <c r="AB114" s="32"/>
    </row>
    <row r="115" spans="1:28">
      <c r="A115" t="s">
        <v>180</v>
      </c>
      <c r="B115" t="s">
        <v>185</v>
      </c>
      <c r="C115">
        <v>2040</v>
      </c>
      <c r="D115" t="s">
        <v>167</v>
      </c>
      <c r="E115" s="36">
        <v>41.463059553807703</v>
      </c>
      <c r="F115" s="37">
        <v>4.1636367330472099</v>
      </c>
      <c r="G115" s="37">
        <v>75.524504240428001</v>
      </c>
      <c r="H115" s="38" t="s">
        <v>41</v>
      </c>
      <c r="I115" t="s">
        <v>41</v>
      </c>
      <c r="J115" s="38">
        <v>12.9392829799009</v>
      </c>
      <c r="K115" s="32" t="s">
        <v>41</v>
      </c>
      <c r="L115" t="s">
        <v>41</v>
      </c>
      <c r="M115" s="37">
        <v>325.46242165065797</v>
      </c>
      <c r="N115" s="38">
        <v>0.38710031663402195</v>
      </c>
      <c r="O115" s="39">
        <v>117218.977685055</v>
      </c>
      <c r="P115" s="39">
        <v>33633.5052827072</v>
      </c>
      <c r="Q115" s="39">
        <v>956.34</v>
      </c>
      <c r="R115" s="39">
        <v>804.19603392342401</v>
      </c>
      <c r="S115" s="39" t="s">
        <v>41</v>
      </c>
      <c r="T115" s="39">
        <v>1199.12737911759</v>
      </c>
      <c r="U115" s="39">
        <v>153812.14638080299</v>
      </c>
      <c r="V115" s="39" t="s">
        <v>41</v>
      </c>
      <c r="W115" s="32">
        <v>14579.9348836231</v>
      </c>
      <c r="X115" s="32">
        <v>17236</v>
      </c>
      <c r="Y115" s="32">
        <v>21707.4978663769</v>
      </c>
      <c r="Z115" s="32">
        <v>3878.3600930851098</v>
      </c>
      <c r="AB115" s="32"/>
    </row>
    <row r="116" spans="1:28">
      <c r="A116" t="s">
        <v>180</v>
      </c>
      <c r="B116" t="s">
        <v>186</v>
      </c>
      <c r="C116">
        <v>2050</v>
      </c>
      <c r="D116" t="s">
        <v>167</v>
      </c>
      <c r="E116" s="36">
        <v>41.033531899198998</v>
      </c>
      <c r="F116" s="37">
        <v>4.4035368222912998</v>
      </c>
      <c r="G116" s="37">
        <v>79.344817167258498</v>
      </c>
      <c r="H116" s="38" t="s">
        <v>41</v>
      </c>
      <c r="I116" t="s">
        <v>41</v>
      </c>
      <c r="J116" s="38">
        <v>14.0598181724694</v>
      </c>
      <c r="K116" s="32" t="s">
        <v>41</v>
      </c>
      <c r="L116" t="s">
        <v>41</v>
      </c>
      <c r="M116" s="37">
        <v>316.34934628037797</v>
      </c>
      <c r="N116" s="38">
        <v>0.37887403211795639</v>
      </c>
      <c r="O116" s="39">
        <v>118345.908300746</v>
      </c>
      <c r="P116" s="39">
        <v>31625.389627121898</v>
      </c>
      <c r="Q116" s="39">
        <v>956.34</v>
      </c>
      <c r="R116" s="39">
        <v>609.06890300355099</v>
      </c>
      <c r="S116" s="39" t="s">
        <v>41</v>
      </c>
      <c r="T116" s="39">
        <v>1056.8488373499099</v>
      </c>
      <c r="U116" s="39">
        <v>152593.55566822199</v>
      </c>
      <c r="V116" s="39" t="s">
        <v>41</v>
      </c>
      <c r="W116" s="32">
        <v>14265.813578761899</v>
      </c>
      <c r="X116" s="32">
        <v>17236</v>
      </c>
      <c r="Y116" s="32">
        <v>22021.619171238101</v>
      </c>
      <c r="Z116" s="32">
        <v>4214.2862092578498</v>
      </c>
      <c r="AB116" s="32"/>
    </row>
    <row r="117" spans="1:28">
      <c r="A117" t="s">
        <v>180</v>
      </c>
      <c r="B117" t="s">
        <v>185</v>
      </c>
      <c r="C117">
        <v>2050</v>
      </c>
      <c r="D117" t="s">
        <v>167</v>
      </c>
      <c r="E117" s="36">
        <v>40.617055010170098</v>
      </c>
      <c r="F117" s="37">
        <v>4.4035368222912998</v>
      </c>
      <c r="G117" s="37">
        <v>79.344817167258498</v>
      </c>
      <c r="H117" s="38" t="s">
        <v>41</v>
      </c>
      <c r="I117" t="s">
        <v>41</v>
      </c>
      <c r="J117" s="38">
        <v>15.373841387292501</v>
      </c>
      <c r="K117" s="32" t="s">
        <v>41</v>
      </c>
      <c r="L117" t="s">
        <v>41</v>
      </c>
      <c r="M117" s="37">
        <v>316.34934628037797</v>
      </c>
      <c r="N117" s="38">
        <v>0.3464911512780296</v>
      </c>
      <c r="O117" s="39">
        <v>118345.908300746</v>
      </c>
      <c r="P117" s="39">
        <v>31625.389627121898</v>
      </c>
      <c r="Q117" s="39">
        <v>956.34</v>
      </c>
      <c r="R117" s="39">
        <v>609.06890300355099</v>
      </c>
      <c r="S117" s="39" t="s">
        <v>41</v>
      </c>
      <c r="T117" s="39">
        <v>1056.8488373499099</v>
      </c>
      <c r="U117" s="39">
        <v>152593.55566822199</v>
      </c>
      <c r="V117" s="39" t="s">
        <v>41</v>
      </c>
      <c r="W117" s="32">
        <v>14265.813578761899</v>
      </c>
      <c r="X117" s="32">
        <v>17236</v>
      </c>
      <c r="Y117" s="32">
        <v>22021.619171238101</v>
      </c>
      <c r="Z117" s="32">
        <v>4608.15118282607</v>
      </c>
      <c r="AB117" s="32"/>
    </row>
    <row r="118" spans="1:28">
      <c r="A118" t="s">
        <v>131</v>
      </c>
      <c r="B118" t="s">
        <v>184</v>
      </c>
      <c r="C118">
        <v>2020</v>
      </c>
      <c r="D118" t="s">
        <v>165</v>
      </c>
      <c r="E118" s="36">
        <v>57.248844373770702</v>
      </c>
      <c r="F118" s="37" t="s">
        <v>41</v>
      </c>
      <c r="G118" s="37" t="s">
        <v>41</v>
      </c>
      <c r="H118" s="38" t="s">
        <v>41</v>
      </c>
      <c r="I118" t="s">
        <v>41</v>
      </c>
      <c r="J118" s="38">
        <v>6.1155295994110501</v>
      </c>
      <c r="K118" s="32" t="s">
        <v>41</v>
      </c>
      <c r="L118" t="s">
        <v>41</v>
      </c>
      <c r="M118" s="37">
        <v>331</v>
      </c>
      <c r="N118" s="38">
        <v>0.47042872162122018</v>
      </c>
      <c r="O118" s="39">
        <v>94095</v>
      </c>
      <c r="P118" s="39">
        <v>27360</v>
      </c>
      <c r="Q118" s="39">
        <v>956.34</v>
      </c>
      <c r="R118" s="39" t="s">
        <v>41</v>
      </c>
      <c r="S118" s="39" t="s">
        <v>41</v>
      </c>
      <c r="T118" s="39" t="s">
        <v>41</v>
      </c>
      <c r="U118" s="39">
        <v>122411.34</v>
      </c>
      <c r="V118" s="39" t="s">
        <v>41</v>
      </c>
      <c r="W118" s="32">
        <v>14060.9874931698</v>
      </c>
      <c r="X118" s="32">
        <v>17236</v>
      </c>
      <c r="Y118" s="32">
        <v>22226.4452568302</v>
      </c>
      <c r="Z118" s="32">
        <v>1832.5710706826201</v>
      </c>
      <c r="AB118" s="32"/>
    </row>
    <row r="119" spans="1:28">
      <c r="A119" t="s">
        <v>131</v>
      </c>
      <c r="B119" t="s">
        <v>183</v>
      </c>
      <c r="C119">
        <v>2020</v>
      </c>
      <c r="D119" t="s">
        <v>165</v>
      </c>
      <c r="E119" s="36">
        <v>55.891553691637597</v>
      </c>
      <c r="F119" s="37" t="s">
        <v>41</v>
      </c>
      <c r="G119" s="37" t="s">
        <v>41</v>
      </c>
      <c r="H119" s="38" t="s">
        <v>41</v>
      </c>
      <c r="I119" t="s">
        <v>41</v>
      </c>
      <c r="J119" s="38">
        <v>6.5053220688884501</v>
      </c>
      <c r="K119" s="32" t="s">
        <v>41</v>
      </c>
      <c r="L119" t="s">
        <v>41</v>
      </c>
      <c r="M119" s="37">
        <v>331</v>
      </c>
      <c r="N119" s="38">
        <v>0.44224109752328467</v>
      </c>
      <c r="O119" s="39">
        <v>94095</v>
      </c>
      <c r="P119" s="39">
        <v>27360</v>
      </c>
      <c r="Q119" s="39">
        <v>956.34</v>
      </c>
      <c r="R119" s="39" t="s">
        <v>41</v>
      </c>
      <c r="S119" s="39" t="s">
        <v>41</v>
      </c>
      <c r="T119" s="39" t="s">
        <v>41</v>
      </c>
      <c r="U119" s="39">
        <v>122411.34</v>
      </c>
      <c r="V119" s="39" t="s">
        <v>41</v>
      </c>
      <c r="W119" s="32">
        <v>14060.9874931698</v>
      </c>
      <c r="X119" s="32">
        <v>17236</v>
      </c>
      <c r="Y119" s="32">
        <v>22226.4452568302</v>
      </c>
      <c r="Z119" s="32">
        <v>1949.37573845874</v>
      </c>
      <c r="AB119" s="32"/>
    </row>
    <row r="120" spans="1:28">
      <c r="A120" t="s">
        <v>131</v>
      </c>
      <c r="B120" t="s">
        <v>184</v>
      </c>
      <c r="C120">
        <v>2025</v>
      </c>
      <c r="D120" t="s">
        <v>165</v>
      </c>
      <c r="E120" s="36">
        <v>53.889929319834998</v>
      </c>
      <c r="F120" s="37" t="s">
        <v>41</v>
      </c>
      <c r="G120" s="37" t="s">
        <v>41</v>
      </c>
      <c r="H120" s="38" t="s">
        <v>41</v>
      </c>
      <c r="I120" t="s">
        <v>41</v>
      </c>
      <c r="J120" s="38">
        <v>7.4437874620409996</v>
      </c>
      <c r="K120" s="32" t="s">
        <v>41</v>
      </c>
      <c r="L120" t="s">
        <v>41</v>
      </c>
      <c r="M120" s="37">
        <v>335.86651400917799</v>
      </c>
      <c r="N120" s="38">
        <v>0.40715111120871295</v>
      </c>
      <c r="O120" s="39">
        <v>100051.955424481</v>
      </c>
      <c r="P120" s="39">
        <v>27933.7876346915</v>
      </c>
      <c r="Q120" s="39">
        <v>956.34</v>
      </c>
      <c r="R120" s="39" t="s">
        <v>41</v>
      </c>
      <c r="S120" s="39" t="s">
        <v>41</v>
      </c>
      <c r="T120" s="39" t="s">
        <v>41</v>
      </c>
      <c r="U120" s="39">
        <v>128942.083059173</v>
      </c>
      <c r="V120" s="39" t="s">
        <v>41</v>
      </c>
      <c r="W120" s="32">
        <v>14013.814305215401</v>
      </c>
      <c r="X120" s="32">
        <v>17236</v>
      </c>
      <c r="Y120" s="32">
        <v>22273.618444784599</v>
      </c>
      <c r="Z120" s="32">
        <v>2230.5949693318598</v>
      </c>
      <c r="AB120" s="32"/>
    </row>
    <row r="121" spans="1:28">
      <c r="A121" t="s">
        <v>131</v>
      </c>
      <c r="B121" t="s">
        <v>183</v>
      </c>
      <c r="C121">
        <v>2025</v>
      </c>
      <c r="D121" t="s">
        <v>165</v>
      </c>
      <c r="E121" s="36">
        <v>52.803914228136797</v>
      </c>
      <c r="F121" s="37" t="s">
        <v>41</v>
      </c>
      <c r="G121" s="37" t="s">
        <v>41</v>
      </c>
      <c r="H121" s="38" t="s">
        <v>41</v>
      </c>
      <c r="I121" t="s">
        <v>41</v>
      </c>
      <c r="J121" s="38">
        <v>7.9252671804389898</v>
      </c>
      <c r="K121" s="32" t="s">
        <v>41</v>
      </c>
      <c r="L121" t="s">
        <v>41</v>
      </c>
      <c r="M121" s="37">
        <v>335.86651400917799</v>
      </c>
      <c r="N121" s="38">
        <v>0.38241566722847092</v>
      </c>
      <c r="O121" s="39">
        <v>100051.955424481</v>
      </c>
      <c r="P121" s="39">
        <v>27933.7876346915</v>
      </c>
      <c r="Q121" s="39">
        <v>956.34</v>
      </c>
      <c r="R121" s="39" t="s">
        <v>41</v>
      </c>
      <c r="S121" s="39" t="s">
        <v>41</v>
      </c>
      <c r="T121" s="39" t="s">
        <v>41</v>
      </c>
      <c r="U121" s="39">
        <v>128942.083059173</v>
      </c>
      <c r="V121" s="39" t="s">
        <v>41</v>
      </c>
      <c r="W121" s="32">
        <v>14013.814305215401</v>
      </c>
      <c r="X121" s="32">
        <v>17236</v>
      </c>
      <c r="Y121" s="32">
        <v>22273.618444784599</v>
      </c>
      <c r="Z121" s="32">
        <v>2374.8745102470998</v>
      </c>
      <c r="AB121" s="32"/>
    </row>
    <row r="122" spans="1:28">
      <c r="A122" t="s">
        <v>131</v>
      </c>
      <c r="B122" t="s">
        <v>184</v>
      </c>
      <c r="C122">
        <v>2030</v>
      </c>
      <c r="D122" t="s">
        <v>165</v>
      </c>
      <c r="E122" s="36">
        <v>53.650987463680501</v>
      </c>
      <c r="F122" s="37" t="s">
        <v>41</v>
      </c>
      <c r="G122" s="37" t="s">
        <v>41</v>
      </c>
      <c r="H122" s="38" t="s">
        <v>41</v>
      </c>
      <c r="I122" t="s">
        <v>41</v>
      </c>
      <c r="J122" s="38">
        <v>7.8780511314318602</v>
      </c>
      <c r="K122" s="32" t="s">
        <v>41</v>
      </c>
      <c r="L122" t="s">
        <v>41</v>
      </c>
      <c r="M122" s="37">
        <v>330.70598263666301</v>
      </c>
      <c r="N122" s="38">
        <v>0.39793091096177857</v>
      </c>
      <c r="O122" s="39">
        <v>101021.132319361</v>
      </c>
      <c r="P122" s="39">
        <v>28219.079020409401</v>
      </c>
      <c r="Q122" s="39">
        <v>956.34</v>
      </c>
      <c r="R122" s="39" t="s">
        <v>41</v>
      </c>
      <c r="S122" s="39" t="s">
        <v>41</v>
      </c>
      <c r="T122" s="39" t="s">
        <v>41</v>
      </c>
      <c r="U122" s="39">
        <v>130196.551339771</v>
      </c>
      <c r="V122" s="39" t="s">
        <v>41</v>
      </c>
      <c r="W122" s="32">
        <v>13977.140265721901</v>
      </c>
      <c r="X122" s="32">
        <v>17236</v>
      </c>
      <c r="Y122" s="32">
        <v>22310.292484278099</v>
      </c>
      <c r="Z122" s="32">
        <v>2360.7258148518999</v>
      </c>
      <c r="AB122" s="32"/>
    </row>
    <row r="123" spans="1:28">
      <c r="A123" t="s">
        <v>131</v>
      </c>
      <c r="B123" t="s">
        <v>183</v>
      </c>
      <c r="C123">
        <v>2030</v>
      </c>
      <c r="D123" t="s">
        <v>165</v>
      </c>
      <c r="E123" s="36">
        <v>52.639573253221798</v>
      </c>
      <c r="F123" s="37" t="s">
        <v>41</v>
      </c>
      <c r="G123" s="37" t="s">
        <v>41</v>
      </c>
      <c r="H123" s="38" t="s">
        <v>41</v>
      </c>
      <c r="I123" t="s">
        <v>41</v>
      </c>
      <c r="J123" s="38">
        <v>8.3706692962362403</v>
      </c>
      <c r="K123" s="32" t="s">
        <v>41</v>
      </c>
      <c r="L123" t="s">
        <v>41</v>
      </c>
      <c r="M123" s="37">
        <v>330.70598263666301</v>
      </c>
      <c r="N123" s="38">
        <v>0.37451247354183798</v>
      </c>
      <c r="O123" s="39">
        <v>101021.132319361</v>
      </c>
      <c r="P123" s="39">
        <v>28219.079020409401</v>
      </c>
      <c r="Q123" s="39">
        <v>956.34</v>
      </c>
      <c r="R123" s="39" t="s">
        <v>41</v>
      </c>
      <c r="S123" s="39" t="s">
        <v>41</v>
      </c>
      <c r="T123" s="39" t="s">
        <v>41</v>
      </c>
      <c r="U123" s="39">
        <v>130196.551339771</v>
      </c>
      <c r="V123" s="39" t="s">
        <v>41</v>
      </c>
      <c r="W123" s="32">
        <v>13977.140265721901</v>
      </c>
      <c r="X123" s="32">
        <v>17236</v>
      </c>
      <c r="Y123" s="32">
        <v>22310.292484278099</v>
      </c>
      <c r="Z123" s="32">
        <v>2508.3430870829402</v>
      </c>
      <c r="AB123" s="32"/>
    </row>
    <row r="124" spans="1:28">
      <c r="A124" t="s">
        <v>131</v>
      </c>
      <c r="B124" t="s">
        <v>184</v>
      </c>
      <c r="C124">
        <v>2040</v>
      </c>
      <c r="D124" t="s">
        <v>165</v>
      </c>
      <c r="E124" s="36">
        <v>53.114811541119899</v>
      </c>
      <c r="F124" s="37" t="s">
        <v>41</v>
      </c>
      <c r="G124" s="37" t="s">
        <v>41</v>
      </c>
      <c r="H124" s="38" t="s">
        <v>41</v>
      </c>
      <c r="I124" t="s">
        <v>41</v>
      </c>
      <c r="J124" s="38">
        <v>8.6675221195854295</v>
      </c>
      <c r="K124" s="32" t="s">
        <v>41</v>
      </c>
      <c r="L124" t="s">
        <v>41</v>
      </c>
      <c r="M124" s="37">
        <v>327.26336466613401</v>
      </c>
      <c r="N124" s="38">
        <v>0.38336677627251431</v>
      </c>
      <c r="O124" s="39">
        <v>102874.86446696</v>
      </c>
      <c r="P124" s="39">
        <v>29334.3763450556</v>
      </c>
      <c r="Q124" s="39">
        <v>956.34</v>
      </c>
      <c r="R124" s="39" t="s">
        <v>41</v>
      </c>
      <c r="S124" s="39" t="s">
        <v>41</v>
      </c>
      <c r="T124" s="39" t="s">
        <v>41</v>
      </c>
      <c r="U124" s="39">
        <v>133165.58081201601</v>
      </c>
      <c r="V124" s="39" t="s">
        <v>41</v>
      </c>
      <c r="W124" s="32">
        <v>13775.313281206301</v>
      </c>
      <c r="X124" s="32">
        <v>17236</v>
      </c>
      <c r="Y124" s="32">
        <v>22512.119468793699</v>
      </c>
      <c r="Z124" s="32">
        <v>2597.2975901193699</v>
      </c>
      <c r="AB124" s="32"/>
    </row>
    <row r="125" spans="1:28">
      <c r="A125" t="s">
        <v>131</v>
      </c>
      <c r="B125" t="s">
        <v>183</v>
      </c>
      <c r="C125">
        <v>2040</v>
      </c>
      <c r="D125" t="s">
        <v>165</v>
      </c>
      <c r="E125" s="36">
        <v>52.243550518545597</v>
      </c>
      <c r="F125" s="37" t="s">
        <v>41</v>
      </c>
      <c r="G125" s="37" t="s">
        <v>41</v>
      </c>
      <c r="H125" s="38" t="s">
        <v>41</v>
      </c>
      <c r="I125" t="s">
        <v>41</v>
      </c>
      <c r="J125" s="38">
        <v>9.1678329414763695</v>
      </c>
      <c r="K125" s="32" t="s">
        <v>41</v>
      </c>
      <c r="L125" t="s">
        <v>41</v>
      </c>
      <c r="M125" s="37">
        <v>327.26336466613401</v>
      </c>
      <c r="N125" s="38">
        <v>0.36244552387328655</v>
      </c>
      <c r="O125" s="39">
        <v>102874.86446696</v>
      </c>
      <c r="P125" s="39">
        <v>29334.3763450556</v>
      </c>
      <c r="Q125" s="39">
        <v>956.34</v>
      </c>
      <c r="R125" s="39" t="s">
        <v>41</v>
      </c>
      <c r="S125" s="39" t="s">
        <v>41</v>
      </c>
      <c r="T125" s="39" t="s">
        <v>41</v>
      </c>
      <c r="U125" s="39">
        <v>133165.58081201601</v>
      </c>
      <c r="V125" s="39" t="s">
        <v>41</v>
      </c>
      <c r="W125" s="32">
        <v>13775.313281206301</v>
      </c>
      <c r="X125" s="32">
        <v>17236</v>
      </c>
      <c r="Y125" s="32">
        <v>22512.119468793699</v>
      </c>
      <c r="Z125" s="32">
        <v>2747.2200332443399</v>
      </c>
      <c r="AB125" s="32"/>
    </row>
    <row r="126" spans="1:28">
      <c r="A126" t="s">
        <v>131</v>
      </c>
      <c r="B126" t="s">
        <v>184</v>
      </c>
      <c r="C126">
        <v>2050</v>
      </c>
      <c r="D126" t="s">
        <v>165</v>
      </c>
      <c r="E126" s="36">
        <v>52.406224598696902</v>
      </c>
      <c r="F126" s="37" t="s">
        <v>41</v>
      </c>
      <c r="G126" s="37" t="s">
        <v>41</v>
      </c>
      <c r="H126" s="38" t="s">
        <v>41</v>
      </c>
      <c r="I126" t="s">
        <v>41</v>
      </c>
      <c r="J126" s="38">
        <v>9.7591370655023795</v>
      </c>
      <c r="K126" s="32" t="s">
        <v>41</v>
      </c>
      <c r="L126" t="s">
        <v>41</v>
      </c>
      <c r="M126" s="37">
        <v>320.67405785446198</v>
      </c>
      <c r="N126" s="38">
        <v>0.35051667681633869</v>
      </c>
      <c r="O126" s="39">
        <v>104878.70031055</v>
      </c>
      <c r="P126" s="39">
        <v>31281.1195993693</v>
      </c>
      <c r="Q126" s="39">
        <v>956.34</v>
      </c>
      <c r="R126" s="39" t="s">
        <v>41</v>
      </c>
      <c r="S126" s="39" t="s">
        <v>41</v>
      </c>
      <c r="T126" s="39" t="s">
        <v>41</v>
      </c>
      <c r="U126" s="39">
        <v>137116.15990991899</v>
      </c>
      <c r="V126" s="39" t="s">
        <v>41</v>
      </c>
      <c r="W126" s="32">
        <v>13519.888705145298</v>
      </c>
      <c r="X126" s="32">
        <v>17236</v>
      </c>
      <c r="Y126" s="32">
        <v>22767.544044854701</v>
      </c>
      <c r="Z126" s="32">
        <v>2924.4094023825</v>
      </c>
      <c r="AB126" s="32"/>
    </row>
    <row r="127" spans="1:28">
      <c r="A127" t="s">
        <v>131</v>
      </c>
      <c r="B127" t="s">
        <v>183</v>
      </c>
      <c r="C127">
        <v>2050</v>
      </c>
      <c r="D127" t="s">
        <v>165</v>
      </c>
      <c r="E127" s="36">
        <v>51.683169048104098</v>
      </c>
      <c r="F127" s="37" t="s">
        <v>41</v>
      </c>
      <c r="G127" s="37" t="s">
        <v>41</v>
      </c>
      <c r="H127" s="38" t="s">
        <v>41</v>
      </c>
      <c r="I127" t="s">
        <v>41</v>
      </c>
      <c r="J127" s="38">
        <v>10.264983037361899</v>
      </c>
      <c r="K127" s="32" t="s">
        <v>41</v>
      </c>
      <c r="L127" t="s">
        <v>41</v>
      </c>
      <c r="M127" s="37">
        <v>320.67405785446198</v>
      </c>
      <c r="N127" s="38">
        <v>0.33324363813797198</v>
      </c>
      <c r="O127" s="39">
        <v>104878.70031055</v>
      </c>
      <c r="P127" s="39">
        <v>31281.1195993693</v>
      </c>
      <c r="Q127" s="39">
        <v>956.34</v>
      </c>
      <c r="R127" s="39" t="s">
        <v>41</v>
      </c>
      <c r="S127" s="39" t="s">
        <v>41</v>
      </c>
      <c r="T127" s="39" t="s">
        <v>41</v>
      </c>
      <c r="U127" s="39">
        <v>137116.15990991899</v>
      </c>
      <c r="V127" s="39" t="s">
        <v>41</v>
      </c>
      <c r="W127" s="32">
        <v>13519.888705145298</v>
      </c>
      <c r="X127" s="32">
        <v>17236</v>
      </c>
      <c r="Y127" s="32">
        <v>22767.544044854701</v>
      </c>
      <c r="Z127" s="32">
        <v>3075.99050082742</v>
      </c>
      <c r="AB127" s="32"/>
    </row>
    <row r="128" spans="1:28">
      <c r="A128" t="s">
        <v>131</v>
      </c>
      <c r="B128" t="s">
        <v>184</v>
      </c>
      <c r="C128">
        <v>2025</v>
      </c>
      <c r="D128" t="s">
        <v>167</v>
      </c>
      <c r="E128" s="36">
        <v>53.917452502761897</v>
      </c>
      <c r="F128" s="37" t="s">
        <v>41</v>
      </c>
      <c r="G128" s="37" t="s">
        <v>41</v>
      </c>
      <c r="H128" s="38" t="s">
        <v>41</v>
      </c>
      <c r="I128" t="s">
        <v>41</v>
      </c>
      <c r="J128" s="38">
        <v>7.6877691768403604</v>
      </c>
      <c r="K128" s="32" t="s">
        <v>41</v>
      </c>
      <c r="L128" t="s">
        <v>41</v>
      </c>
      <c r="M128" s="37">
        <v>335.71981751943798</v>
      </c>
      <c r="N128" s="38">
        <v>0.59724066104561435</v>
      </c>
      <c r="O128" s="39">
        <v>97265.568944343904</v>
      </c>
      <c r="P128" s="39">
        <v>29098.836418914099</v>
      </c>
      <c r="Q128" s="39">
        <v>956.34</v>
      </c>
      <c r="R128" s="39" t="s">
        <v>41</v>
      </c>
      <c r="S128" s="39" t="s">
        <v>41</v>
      </c>
      <c r="T128" s="39" t="s">
        <v>41</v>
      </c>
      <c r="U128" s="39">
        <v>127320.745363258</v>
      </c>
      <c r="V128" s="39" t="s">
        <v>41</v>
      </c>
      <c r="W128" s="32">
        <v>14076.615162124301</v>
      </c>
      <c r="X128" s="32">
        <v>17236</v>
      </c>
      <c r="Y128" s="32">
        <v>22210.817587875699</v>
      </c>
      <c r="Z128" s="32">
        <v>2303.7061897173999</v>
      </c>
      <c r="AB128" s="32"/>
    </row>
    <row r="129" spans="1:28">
      <c r="A129" t="s">
        <v>131</v>
      </c>
      <c r="B129" t="s">
        <v>183</v>
      </c>
      <c r="C129">
        <v>2025</v>
      </c>
      <c r="D129" t="s">
        <v>167</v>
      </c>
      <c r="E129" s="36">
        <v>52.830413167033598</v>
      </c>
      <c r="F129" s="37" t="s">
        <v>41</v>
      </c>
      <c r="G129" s="37" t="s">
        <v>41</v>
      </c>
      <c r="H129" s="38" t="s">
        <v>41</v>
      </c>
      <c r="I129" t="s">
        <v>41</v>
      </c>
      <c r="J129" s="38">
        <v>8.1843534218538601</v>
      </c>
      <c r="K129" s="32" t="s">
        <v>41</v>
      </c>
      <c r="L129" t="s">
        <v>41</v>
      </c>
      <c r="M129" s="37">
        <v>335.71981751943798</v>
      </c>
      <c r="N129" s="38">
        <v>0.56100318601615495</v>
      </c>
      <c r="O129" s="39">
        <v>97265.568944343904</v>
      </c>
      <c r="P129" s="39">
        <v>29098.836418914099</v>
      </c>
      <c r="Q129" s="39">
        <v>956.34</v>
      </c>
      <c r="R129" s="39" t="s">
        <v>41</v>
      </c>
      <c r="S129" s="39" t="s">
        <v>41</v>
      </c>
      <c r="T129" s="39" t="s">
        <v>41</v>
      </c>
      <c r="U129" s="39">
        <v>127320.745363258</v>
      </c>
      <c r="V129" s="39" t="s">
        <v>41</v>
      </c>
      <c r="W129" s="32">
        <v>14076.615162124301</v>
      </c>
      <c r="X129" s="32">
        <v>17236</v>
      </c>
      <c r="Y129" s="32">
        <v>22210.817587875699</v>
      </c>
      <c r="Z129" s="32">
        <v>2452.51193201258</v>
      </c>
      <c r="AB129" s="32"/>
    </row>
    <row r="130" spans="1:28">
      <c r="A130" t="s">
        <v>131</v>
      </c>
      <c r="B130" t="s">
        <v>184</v>
      </c>
      <c r="C130">
        <v>2030</v>
      </c>
      <c r="D130" t="s">
        <v>167</v>
      </c>
      <c r="E130" s="36">
        <v>53.654897714887703</v>
      </c>
      <c r="F130" s="37" t="s">
        <v>41</v>
      </c>
      <c r="G130" s="37" t="s">
        <v>41</v>
      </c>
      <c r="H130" s="38" t="s">
        <v>41</v>
      </c>
      <c r="I130" t="s">
        <v>41</v>
      </c>
      <c r="J130" s="38">
        <v>8.3569668024276798</v>
      </c>
      <c r="K130" s="32" t="s">
        <v>41</v>
      </c>
      <c r="L130" t="s">
        <v>41</v>
      </c>
      <c r="M130" s="37">
        <v>330.61540207295201</v>
      </c>
      <c r="N130" s="38">
        <v>0.56203649430843627</v>
      </c>
      <c r="O130" s="39">
        <v>97897.321861612494</v>
      </c>
      <c r="P130" s="39">
        <v>30251.287867994299</v>
      </c>
      <c r="Q130" s="39">
        <v>956.34</v>
      </c>
      <c r="R130" s="39" t="s">
        <v>41</v>
      </c>
      <c r="S130" s="39" t="s">
        <v>41</v>
      </c>
      <c r="T130" s="39" t="s">
        <v>41</v>
      </c>
      <c r="U130" s="39">
        <v>129104.949729606</v>
      </c>
      <c r="V130" s="39" t="s">
        <v>41</v>
      </c>
      <c r="W130" s="32">
        <v>13886.054758772199</v>
      </c>
      <c r="X130" s="32">
        <v>17236</v>
      </c>
      <c r="Y130" s="32">
        <v>22401.377991227801</v>
      </c>
      <c r="Z130" s="32">
        <v>2504.2370168985699</v>
      </c>
      <c r="AB130" s="32"/>
    </row>
    <row r="131" spans="1:28">
      <c r="A131" t="s">
        <v>131</v>
      </c>
      <c r="B131" t="s">
        <v>183</v>
      </c>
      <c r="C131">
        <v>2030</v>
      </c>
      <c r="D131" t="s">
        <v>167</v>
      </c>
      <c r="E131" s="36">
        <v>52.643454511012997</v>
      </c>
      <c r="F131" s="37" t="s">
        <v>41</v>
      </c>
      <c r="G131" s="37" t="s">
        <v>41</v>
      </c>
      <c r="H131" s="38" t="s">
        <v>41</v>
      </c>
      <c r="I131" t="s">
        <v>41</v>
      </c>
      <c r="J131" s="38">
        <v>8.8813612241261506</v>
      </c>
      <c r="K131" s="32" t="s">
        <v>41</v>
      </c>
      <c r="L131" t="s">
        <v>41</v>
      </c>
      <c r="M131" s="37">
        <v>330.61540207295201</v>
      </c>
      <c r="N131" s="38">
        <v>0.52885140083361182</v>
      </c>
      <c r="O131" s="39">
        <v>97897.321861612494</v>
      </c>
      <c r="P131" s="39">
        <v>30251.287867994299</v>
      </c>
      <c r="Q131" s="39">
        <v>956.34</v>
      </c>
      <c r="R131" s="39" t="s">
        <v>41</v>
      </c>
      <c r="S131" s="39" t="s">
        <v>41</v>
      </c>
      <c r="T131" s="39" t="s">
        <v>41</v>
      </c>
      <c r="U131" s="39">
        <v>129104.949729606</v>
      </c>
      <c r="V131" s="39" t="s">
        <v>41</v>
      </c>
      <c r="W131" s="32">
        <v>13886.054758772199</v>
      </c>
      <c r="X131" s="32">
        <v>17236</v>
      </c>
      <c r="Y131" s="32">
        <v>22401.377991227801</v>
      </c>
      <c r="Z131" s="32">
        <v>2661.3763179534599</v>
      </c>
      <c r="AB131" s="32"/>
    </row>
    <row r="132" spans="1:28">
      <c r="A132" t="s">
        <v>131</v>
      </c>
      <c r="B132" t="s">
        <v>184</v>
      </c>
      <c r="C132">
        <v>2040</v>
      </c>
      <c r="D132" t="s">
        <v>167</v>
      </c>
      <c r="E132" s="36">
        <v>53.006530371511602</v>
      </c>
      <c r="F132" s="37" t="s">
        <v>41</v>
      </c>
      <c r="G132" s="37" t="s">
        <v>41</v>
      </c>
      <c r="H132" s="38" t="s">
        <v>41</v>
      </c>
      <c r="I132" t="s">
        <v>41</v>
      </c>
      <c r="J132" s="38">
        <v>9.7332064950725101</v>
      </c>
      <c r="K132" s="32" t="s">
        <v>41</v>
      </c>
      <c r="L132" t="s">
        <v>41</v>
      </c>
      <c r="M132" s="37">
        <v>326.23828263653797</v>
      </c>
      <c r="N132" s="38">
        <v>0.51490063618557891</v>
      </c>
      <c r="O132" s="39">
        <v>98708.123895272394</v>
      </c>
      <c r="P132" s="39">
        <v>33698.700951849401</v>
      </c>
      <c r="Q132" s="39">
        <v>956.34</v>
      </c>
      <c r="R132" s="39" t="s">
        <v>41</v>
      </c>
      <c r="S132" s="39" t="s">
        <v>41</v>
      </c>
      <c r="T132" s="39" t="s">
        <v>41</v>
      </c>
      <c r="U132" s="39">
        <v>133363.16484712099</v>
      </c>
      <c r="V132" s="39" t="s">
        <v>41</v>
      </c>
      <c r="W132" s="32">
        <v>13680.4942624246</v>
      </c>
      <c r="X132" s="32">
        <v>17236</v>
      </c>
      <c r="Y132" s="32">
        <v>22606.9384875754</v>
      </c>
      <c r="Z132" s="32">
        <v>2916.63908381179</v>
      </c>
      <c r="AB132" s="32"/>
    </row>
    <row r="133" spans="1:28">
      <c r="A133" t="s">
        <v>131</v>
      </c>
      <c r="B133" t="s">
        <v>183</v>
      </c>
      <c r="C133">
        <v>2040</v>
      </c>
      <c r="D133" t="s">
        <v>167</v>
      </c>
      <c r="E133" s="36">
        <v>52.141613166167801</v>
      </c>
      <c r="F133" s="37" t="s">
        <v>41</v>
      </c>
      <c r="G133" s="37" t="s">
        <v>41</v>
      </c>
      <c r="H133" s="38" t="s">
        <v>41</v>
      </c>
      <c r="I133" t="s">
        <v>41</v>
      </c>
      <c r="J133" s="38">
        <v>10.299034578102001</v>
      </c>
      <c r="K133" s="32" t="s">
        <v>41</v>
      </c>
      <c r="L133" t="s">
        <v>41</v>
      </c>
      <c r="M133" s="37">
        <v>326.23828263653797</v>
      </c>
      <c r="N133" s="38">
        <v>0.48661203906376566</v>
      </c>
      <c r="O133" s="39">
        <v>98708.123895272394</v>
      </c>
      <c r="P133" s="39">
        <v>33698.700951849401</v>
      </c>
      <c r="Q133" s="39">
        <v>956.34</v>
      </c>
      <c r="R133" s="39" t="s">
        <v>41</v>
      </c>
      <c r="S133" s="39" t="s">
        <v>41</v>
      </c>
      <c r="T133" s="39" t="s">
        <v>41</v>
      </c>
      <c r="U133" s="39">
        <v>133363.16484712099</v>
      </c>
      <c r="V133" s="39" t="s">
        <v>41</v>
      </c>
      <c r="W133" s="32">
        <v>13680.4942624246</v>
      </c>
      <c r="X133" s="32">
        <v>17236</v>
      </c>
      <c r="Y133" s="32">
        <v>22606.9384875754</v>
      </c>
      <c r="Z133" s="32">
        <v>3086.19433803531</v>
      </c>
      <c r="AB133" s="32"/>
    </row>
    <row r="134" spans="1:28">
      <c r="A134" t="s">
        <v>131</v>
      </c>
      <c r="B134" t="s">
        <v>184</v>
      </c>
      <c r="C134">
        <v>2050</v>
      </c>
      <c r="D134" t="s">
        <v>167</v>
      </c>
      <c r="E134" s="36">
        <v>52.281441467984401</v>
      </c>
      <c r="F134" s="37" t="s">
        <v>41</v>
      </c>
      <c r="G134" s="37" t="s">
        <v>41</v>
      </c>
      <c r="H134" s="38" t="s">
        <v>41</v>
      </c>
      <c r="I134" t="s">
        <v>41</v>
      </c>
      <c r="J134" s="38">
        <v>11.060949093426</v>
      </c>
      <c r="K134" s="32" t="s">
        <v>41</v>
      </c>
      <c r="L134" t="s">
        <v>41</v>
      </c>
      <c r="M134" s="37">
        <v>317.11557923503</v>
      </c>
      <c r="N134" s="38">
        <v>0.48188565382243148</v>
      </c>
      <c r="O134" s="39">
        <v>100085.19271572299</v>
      </c>
      <c r="P134" s="39">
        <v>31683.820194373799</v>
      </c>
      <c r="Q134" s="39">
        <v>956.34</v>
      </c>
      <c r="R134" s="39" t="s">
        <v>41</v>
      </c>
      <c r="S134" s="39" t="s">
        <v>41</v>
      </c>
      <c r="T134" s="39" t="s">
        <v>41</v>
      </c>
      <c r="U134" s="39">
        <v>132725.352910096</v>
      </c>
      <c r="V134" s="39" t="s">
        <v>41</v>
      </c>
      <c r="W134" s="32">
        <v>13231.673392911202</v>
      </c>
      <c r="X134" s="32">
        <v>17236</v>
      </c>
      <c r="Y134" s="32">
        <v>23055.759357088798</v>
      </c>
      <c r="Z134" s="32">
        <v>3314.5085790865701</v>
      </c>
      <c r="AB134" s="32"/>
    </row>
    <row r="135" spans="1:28">
      <c r="A135" t="s">
        <v>131</v>
      </c>
      <c r="B135" t="s">
        <v>183</v>
      </c>
      <c r="C135">
        <v>2050</v>
      </c>
      <c r="D135" t="s">
        <v>167</v>
      </c>
      <c r="E135" s="36">
        <v>51.568014571895901</v>
      </c>
      <c r="F135" s="37" t="s">
        <v>41</v>
      </c>
      <c r="G135" s="37" t="s">
        <v>41</v>
      </c>
      <c r="H135" s="38" t="s">
        <v>41</v>
      </c>
      <c r="I135" t="s">
        <v>41</v>
      </c>
      <c r="J135" s="38">
        <v>11.6453558514959</v>
      </c>
      <c r="K135" s="32" t="s">
        <v>41</v>
      </c>
      <c r="L135" t="s">
        <v>41</v>
      </c>
      <c r="M135" s="37">
        <v>317.11557923503</v>
      </c>
      <c r="N135" s="38">
        <v>0.45770286058691295</v>
      </c>
      <c r="O135" s="39">
        <v>100085.19271572299</v>
      </c>
      <c r="P135" s="39">
        <v>31683.820194373799</v>
      </c>
      <c r="Q135" s="39">
        <v>956.34</v>
      </c>
      <c r="R135" s="39" t="s">
        <v>41</v>
      </c>
      <c r="S135" s="39" t="s">
        <v>41</v>
      </c>
      <c r="T135" s="39" t="s">
        <v>41</v>
      </c>
      <c r="U135" s="39">
        <v>132725.352910096</v>
      </c>
      <c r="V135" s="39" t="s">
        <v>41</v>
      </c>
      <c r="W135" s="32">
        <v>13231.673392911202</v>
      </c>
      <c r="X135" s="32">
        <v>17236</v>
      </c>
      <c r="Y135" s="32">
        <v>23055.759357088798</v>
      </c>
      <c r="Z135" s="32">
        <v>3489.6310931618</v>
      </c>
      <c r="AB135" s="32"/>
    </row>
    <row r="136" spans="1:28">
      <c r="A136" t="s">
        <v>177</v>
      </c>
      <c r="B136" t="s">
        <v>184</v>
      </c>
      <c r="C136">
        <v>2025</v>
      </c>
      <c r="D136" t="s">
        <v>165</v>
      </c>
      <c r="E136" s="36">
        <v>52.6641736475813</v>
      </c>
      <c r="F136" s="37">
        <v>625.05569323920599</v>
      </c>
      <c r="G136" s="37">
        <v>351.40137188530298</v>
      </c>
      <c r="H136" s="38">
        <v>2.1881665858333927</v>
      </c>
      <c r="I136" t="s">
        <v>41</v>
      </c>
      <c r="J136" s="38">
        <v>17.363047331942401</v>
      </c>
      <c r="K136" s="32">
        <v>263.221405590649</v>
      </c>
      <c r="L136" t="s">
        <v>41</v>
      </c>
      <c r="M136" s="37" t="s">
        <v>41</v>
      </c>
      <c r="N136" s="38">
        <v>0.5366313253464664</v>
      </c>
      <c r="O136" s="39">
        <v>100527.493453237</v>
      </c>
      <c r="P136" s="39" t="s">
        <v>41</v>
      </c>
      <c r="Q136" s="39" t="s">
        <v>41</v>
      </c>
      <c r="R136" s="39">
        <v>8582.2315533619803</v>
      </c>
      <c r="S136" s="39">
        <v>600</v>
      </c>
      <c r="T136" s="39">
        <v>142512.69805853901</v>
      </c>
      <c r="U136" s="39">
        <v>252222.42306513799</v>
      </c>
      <c r="V136" s="39">
        <v>40000</v>
      </c>
      <c r="W136" s="32">
        <v>14804.313353588499</v>
      </c>
      <c r="X136" s="32">
        <v>17236</v>
      </c>
      <c r="Y136" s="32">
        <v>22390.119396411501</v>
      </c>
      <c r="Z136" s="32">
        <v>263.221405590649</v>
      </c>
      <c r="AB136" s="32"/>
    </row>
    <row r="137" spans="1:28">
      <c r="A137" t="s">
        <v>177</v>
      </c>
      <c r="B137" t="s">
        <v>183</v>
      </c>
      <c r="C137">
        <v>2025</v>
      </c>
      <c r="D137" t="s">
        <v>165</v>
      </c>
      <c r="E137" s="36">
        <v>51.611138145260497</v>
      </c>
      <c r="F137" s="37">
        <v>625.05569323920599</v>
      </c>
      <c r="G137" s="37">
        <v>351.40137188530298</v>
      </c>
      <c r="H137" s="38">
        <v>1.9841769484767302</v>
      </c>
      <c r="I137" t="s">
        <v>41</v>
      </c>
      <c r="J137" s="38">
        <v>19.148110771656601</v>
      </c>
      <c r="K137" s="32">
        <v>290.28272142347703</v>
      </c>
      <c r="L137" t="s">
        <v>41</v>
      </c>
      <c r="M137" s="37" t="s">
        <v>41</v>
      </c>
      <c r="N137" s="38">
        <v>0.48660440776150615</v>
      </c>
      <c r="O137" s="39">
        <v>100527.493453237</v>
      </c>
      <c r="P137" s="39" t="s">
        <v>41</v>
      </c>
      <c r="Q137" s="39" t="s">
        <v>41</v>
      </c>
      <c r="R137" s="39">
        <v>8582.2315533619803</v>
      </c>
      <c r="S137" s="39">
        <v>600</v>
      </c>
      <c r="T137" s="39">
        <v>142512.69805853901</v>
      </c>
      <c r="U137" s="39">
        <v>252222.42306513799</v>
      </c>
      <c r="V137" s="39">
        <v>40000</v>
      </c>
      <c r="W137" s="32">
        <v>14804.313353588499</v>
      </c>
      <c r="X137" s="32">
        <v>17236</v>
      </c>
      <c r="Y137" s="32">
        <v>22390.119396411501</v>
      </c>
      <c r="Z137" s="32">
        <v>290.28272142347703</v>
      </c>
      <c r="AB137" s="32"/>
    </row>
    <row r="138" spans="1:28">
      <c r="A138" t="s">
        <v>177</v>
      </c>
      <c r="B138" t="s">
        <v>184</v>
      </c>
      <c r="C138">
        <v>2030</v>
      </c>
      <c r="D138" t="s">
        <v>165</v>
      </c>
      <c r="E138" s="36">
        <v>52.475331784064501</v>
      </c>
      <c r="F138" s="37">
        <v>590.68513647448594</v>
      </c>
      <c r="G138" s="37">
        <v>345.93799773384501</v>
      </c>
      <c r="H138" s="38">
        <v>2.051975939953405</v>
      </c>
      <c r="I138" t="s">
        <v>41</v>
      </c>
      <c r="J138" s="38">
        <v>18.5154412682162</v>
      </c>
      <c r="K138" s="32">
        <v>265.25687512486297</v>
      </c>
      <c r="L138" t="s">
        <v>41</v>
      </c>
      <c r="M138" s="37" t="s">
        <v>41</v>
      </c>
      <c r="N138" s="38">
        <v>0.50599194072792841</v>
      </c>
      <c r="O138" s="39">
        <v>101049.19667276301</v>
      </c>
      <c r="P138" s="39" t="s">
        <v>41</v>
      </c>
      <c r="Q138" s="39" t="s">
        <v>41</v>
      </c>
      <c r="R138" s="39">
        <v>6830.6653585293598</v>
      </c>
      <c r="S138" s="39">
        <v>600</v>
      </c>
      <c r="T138" s="39">
        <v>85058.659652325994</v>
      </c>
      <c r="U138" s="39">
        <v>193538.52168361799</v>
      </c>
      <c r="V138" s="39">
        <v>40000</v>
      </c>
      <c r="W138" s="32">
        <v>14185.981609914601</v>
      </c>
      <c r="X138" s="32">
        <v>17236</v>
      </c>
      <c r="Y138" s="32">
        <v>23008.451140085399</v>
      </c>
      <c r="Z138" s="32">
        <v>265.25687512486297</v>
      </c>
      <c r="AB138" s="32"/>
    </row>
    <row r="139" spans="1:28">
      <c r="A139" t="s">
        <v>177</v>
      </c>
      <c r="B139" t="s">
        <v>183</v>
      </c>
      <c r="C139">
        <v>2030</v>
      </c>
      <c r="D139" t="s">
        <v>165</v>
      </c>
      <c r="E139" s="36">
        <v>51.492937640761397</v>
      </c>
      <c r="F139" s="37">
        <v>590.68513647448594</v>
      </c>
      <c r="G139" s="37">
        <v>345.93799773384501</v>
      </c>
      <c r="H139" s="38">
        <v>1.8607794227050616</v>
      </c>
      <c r="I139" t="s">
        <v>41</v>
      </c>
      <c r="J139" s="38">
        <v>20.4179171031289</v>
      </c>
      <c r="K139" s="32">
        <v>292.51222311572002</v>
      </c>
      <c r="L139" t="s">
        <v>41</v>
      </c>
      <c r="M139" s="37" t="s">
        <v>41</v>
      </c>
      <c r="N139" s="38">
        <v>0.45884523937571536</v>
      </c>
      <c r="O139" s="39">
        <v>101049.19667276301</v>
      </c>
      <c r="P139" s="39" t="s">
        <v>41</v>
      </c>
      <c r="Q139" s="39" t="s">
        <v>41</v>
      </c>
      <c r="R139" s="39">
        <v>6830.6653585293598</v>
      </c>
      <c r="S139" s="39">
        <v>600</v>
      </c>
      <c r="T139" s="39">
        <v>85058.659652325994</v>
      </c>
      <c r="U139" s="39">
        <v>193538.52168361799</v>
      </c>
      <c r="V139" s="39">
        <v>40000</v>
      </c>
      <c r="W139" s="32">
        <v>14185.981609914601</v>
      </c>
      <c r="X139" s="32">
        <v>17236</v>
      </c>
      <c r="Y139" s="32">
        <v>23008.451140085399</v>
      </c>
      <c r="Z139" s="32">
        <v>292.51222311572002</v>
      </c>
      <c r="AB139" s="32"/>
    </row>
    <row r="140" spans="1:28">
      <c r="A140" t="s">
        <v>177</v>
      </c>
      <c r="B140" t="s">
        <v>184</v>
      </c>
      <c r="C140">
        <v>2040</v>
      </c>
      <c r="D140" t="s">
        <v>165</v>
      </c>
      <c r="E140" s="36">
        <v>51.921136658804699</v>
      </c>
      <c r="F140" s="37">
        <v>537.28984385195395</v>
      </c>
      <c r="G140" s="37">
        <v>342.67984515299901</v>
      </c>
      <c r="H140" s="38">
        <v>1.8566661101093778</v>
      </c>
      <c r="I140" t="s">
        <v>41</v>
      </c>
      <c r="J140" s="38">
        <v>20.463151555969201</v>
      </c>
      <c r="K140" s="32">
        <v>266.65988756993602</v>
      </c>
      <c r="L140" t="s">
        <v>41</v>
      </c>
      <c r="M140" s="37" t="s">
        <v>41</v>
      </c>
      <c r="N140" s="38">
        <v>0.43873107983133697</v>
      </c>
      <c r="O140" s="39">
        <v>102569.461870477</v>
      </c>
      <c r="P140" s="39" t="s">
        <v>41</v>
      </c>
      <c r="Q140" s="39" t="s">
        <v>41</v>
      </c>
      <c r="R140" s="39">
        <v>4854.8379869889905</v>
      </c>
      <c r="S140" s="39">
        <v>600</v>
      </c>
      <c r="T140" s="39">
        <v>58027.303136011098</v>
      </c>
      <c r="U140" s="39">
        <v>166051.60299347699</v>
      </c>
      <c r="V140" s="39" t="s">
        <v>41</v>
      </c>
      <c r="W140" s="32">
        <v>13427.817196373999</v>
      </c>
      <c r="X140" s="32">
        <v>17236</v>
      </c>
      <c r="Y140" s="32">
        <v>23766.615553626001</v>
      </c>
      <c r="Z140" s="32">
        <v>266.65988756993602</v>
      </c>
      <c r="AB140" s="32"/>
    </row>
    <row r="141" spans="1:28">
      <c r="A141" t="s">
        <v>177</v>
      </c>
      <c r="B141" t="s">
        <v>183</v>
      </c>
      <c r="C141">
        <v>2040</v>
      </c>
      <c r="D141" t="s">
        <v>165</v>
      </c>
      <c r="E141" s="36">
        <v>51.074886916572801</v>
      </c>
      <c r="F141" s="37">
        <v>537.28984385195395</v>
      </c>
      <c r="G141" s="37">
        <v>342.67984515299901</v>
      </c>
      <c r="H141" s="38">
        <v>1.6865831736665218</v>
      </c>
      <c r="I141" t="s">
        <v>41</v>
      </c>
      <c r="J141" s="38">
        <v>22.526751477903801</v>
      </c>
      <c r="K141" s="32">
        <v>293.551117968504</v>
      </c>
      <c r="L141" t="s">
        <v>41</v>
      </c>
      <c r="M141" s="37" t="s">
        <v>41</v>
      </c>
      <c r="N141" s="38">
        <v>0.39854040151811942</v>
      </c>
      <c r="O141" s="39">
        <v>102569.461870477</v>
      </c>
      <c r="P141" s="39" t="s">
        <v>41</v>
      </c>
      <c r="Q141" s="39" t="s">
        <v>41</v>
      </c>
      <c r="R141" s="39">
        <v>4854.8379869889905</v>
      </c>
      <c r="S141" s="39">
        <v>600</v>
      </c>
      <c r="T141" s="39">
        <v>58027.303136011098</v>
      </c>
      <c r="U141" s="39">
        <v>166051.60299347699</v>
      </c>
      <c r="V141" s="39" t="s">
        <v>41</v>
      </c>
      <c r="W141" s="32">
        <v>13427.817196373999</v>
      </c>
      <c r="X141" s="32">
        <v>17236</v>
      </c>
      <c r="Y141" s="32">
        <v>23766.615553626001</v>
      </c>
      <c r="Z141" s="32">
        <v>293.551117968504</v>
      </c>
      <c r="AB141" s="32"/>
    </row>
    <row r="142" spans="1:28">
      <c r="A142" t="s">
        <v>177</v>
      </c>
      <c r="B142" t="s">
        <v>184</v>
      </c>
      <c r="C142">
        <v>2050</v>
      </c>
      <c r="D142" t="s">
        <v>165</v>
      </c>
      <c r="E142" s="36">
        <v>51.375178457833997</v>
      </c>
      <c r="F142" s="37">
        <v>467.15734897501</v>
      </c>
      <c r="G142" s="37">
        <v>335.02152283171</v>
      </c>
      <c r="H142" s="38">
        <v>1.6245559882311598</v>
      </c>
      <c r="I142" t="s">
        <v>41</v>
      </c>
      <c r="J142" s="38">
        <v>23.386845559793599</v>
      </c>
      <c r="K142" s="32">
        <v>264.978948551249</v>
      </c>
      <c r="L142" t="s">
        <v>41</v>
      </c>
      <c r="M142" s="37" t="s">
        <v>41</v>
      </c>
      <c r="N142" s="38">
        <v>0.36577524993696503</v>
      </c>
      <c r="O142" s="39">
        <v>104052.86501903999</v>
      </c>
      <c r="P142" s="39" t="s">
        <v>41</v>
      </c>
      <c r="Q142" s="39" t="s">
        <v>41</v>
      </c>
      <c r="R142" s="39">
        <v>4035.2367511488101</v>
      </c>
      <c r="S142" s="39">
        <v>600</v>
      </c>
      <c r="T142" s="39">
        <v>47650.049595450997</v>
      </c>
      <c r="U142" s="39">
        <v>156338.151365639</v>
      </c>
      <c r="V142" s="39" t="s">
        <v>41</v>
      </c>
      <c r="W142" s="32">
        <v>12930.038180289099</v>
      </c>
      <c r="X142" s="32">
        <v>17236</v>
      </c>
      <c r="Y142" s="32">
        <v>24264.394569710901</v>
      </c>
      <c r="Z142" s="32">
        <v>264.978948551249</v>
      </c>
      <c r="AB142" s="32"/>
    </row>
    <row r="143" spans="1:28">
      <c r="A143" t="s">
        <v>177</v>
      </c>
      <c r="B143" t="s">
        <v>183</v>
      </c>
      <c r="C143">
        <v>2050</v>
      </c>
      <c r="D143" t="s">
        <v>165</v>
      </c>
      <c r="E143" s="36">
        <v>50.6690005749902</v>
      </c>
      <c r="F143" s="37">
        <v>467.15734897501</v>
      </c>
      <c r="G143" s="37">
        <v>335.02152283171</v>
      </c>
      <c r="H143" s="38">
        <v>1.47913996306214</v>
      </c>
      <c r="I143" t="s">
        <v>41</v>
      </c>
      <c r="J143" s="38">
        <v>25.686034417828701</v>
      </c>
      <c r="K143" s="32">
        <v>291.02934703552597</v>
      </c>
      <c r="L143" t="s">
        <v>41</v>
      </c>
      <c r="M143" s="37" t="s">
        <v>41</v>
      </c>
      <c r="N143" s="38">
        <v>0.33303425280521842</v>
      </c>
      <c r="O143" s="39">
        <v>104052.86501903999</v>
      </c>
      <c r="P143" s="39" t="s">
        <v>41</v>
      </c>
      <c r="Q143" s="39" t="s">
        <v>41</v>
      </c>
      <c r="R143" s="39">
        <v>4035.2367511488101</v>
      </c>
      <c r="S143" s="39">
        <v>600</v>
      </c>
      <c r="T143" s="39">
        <v>47650.049595450997</v>
      </c>
      <c r="U143" s="39">
        <v>156338.151365639</v>
      </c>
      <c r="V143" s="39" t="s">
        <v>41</v>
      </c>
      <c r="W143" s="32">
        <v>12930.038180289099</v>
      </c>
      <c r="X143" s="32">
        <v>17236</v>
      </c>
      <c r="Y143" s="32">
        <v>24264.394569710901</v>
      </c>
      <c r="Z143" s="32">
        <v>291.02934703552597</v>
      </c>
      <c r="AB143" s="32"/>
    </row>
    <row r="144" spans="1:28">
      <c r="A144" t="s">
        <v>177</v>
      </c>
      <c r="B144" t="s">
        <v>184</v>
      </c>
      <c r="C144">
        <v>2025</v>
      </c>
      <c r="D144" t="s">
        <v>167</v>
      </c>
      <c r="E144" s="36">
        <v>52.722861472791699</v>
      </c>
      <c r="F144" s="37">
        <v>624.81099645557197</v>
      </c>
      <c r="G144" s="37">
        <v>351.07479317236198</v>
      </c>
      <c r="H144" s="38">
        <v>2.1844321246751117</v>
      </c>
      <c r="I144" t="s">
        <v>41</v>
      </c>
      <c r="J144" s="38">
        <v>17.392730847908901</v>
      </c>
      <c r="K144" s="32">
        <v>263.56818153044799</v>
      </c>
      <c r="L144" t="s">
        <v>41</v>
      </c>
      <c r="M144" s="37" t="s">
        <v>41</v>
      </c>
      <c r="N144" s="38">
        <v>0.53172132834549102</v>
      </c>
      <c r="O144" s="39">
        <v>97487.137328997007</v>
      </c>
      <c r="P144" s="39" t="s">
        <v>41</v>
      </c>
      <c r="Q144" s="39" t="s">
        <v>41</v>
      </c>
      <c r="R144" s="39">
        <v>6619.3462771025197</v>
      </c>
      <c r="S144" s="39">
        <v>600</v>
      </c>
      <c r="T144" s="39">
        <v>132709.855647163</v>
      </c>
      <c r="U144" s="39">
        <v>237416.339253263</v>
      </c>
      <c r="V144" s="39">
        <v>40000</v>
      </c>
      <c r="W144" s="32">
        <v>14707.8254064961</v>
      </c>
      <c r="X144" s="32">
        <v>17236</v>
      </c>
      <c r="Y144" s="32">
        <v>22486.6073435039</v>
      </c>
      <c r="Z144" s="32">
        <v>263.56818153044799</v>
      </c>
      <c r="AB144" s="32"/>
    </row>
    <row r="145" spans="1:28">
      <c r="A145" t="s">
        <v>177</v>
      </c>
      <c r="B145" t="s">
        <v>183</v>
      </c>
      <c r="C145">
        <v>2025</v>
      </c>
      <c r="D145" t="s">
        <v>167</v>
      </c>
      <c r="E145" s="36">
        <v>51.667489456140103</v>
      </c>
      <c r="F145" s="37">
        <v>624.81099645557197</v>
      </c>
      <c r="G145" s="37">
        <v>351.07479317236198</v>
      </c>
      <c r="H145" s="38">
        <v>1.980444349053684</v>
      </c>
      <c r="I145" t="s">
        <v>41</v>
      </c>
      <c r="J145" s="38">
        <v>19.1841997570668</v>
      </c>
      <c r="K145" s="32">
        <v>290.71597141945603</v>
      </c>
      <c r="L145" t="s">
        <v>41</v>
      </c>
      <c r="M145" s="37" t="s">
        <v>41</v>
      </c>
      <c r="N145" s="38">
        <v>0.48206785099800897</v>
      </c>
      <c r="O145" s="39">
        <v>97487.137328997007</v>
      </c>
      <c r="P145" s="39" t="s">
        <v>41</v>
      </c>
      <c r="Q145" s="39" t="s">
        <v>41</v>
      </c>
      <c r="R145" s="39">
        <v>6619.3462771025197</v>
      </c>
      <c r="S145" s="39">
        <v>600</v>
      </c>
      <c r="T145" s="39">
        <v>132709.855647163</v>
      </c>
      <c r="U145" s="39">
        <v>237416.339253263</v>
      </c>
      <c r="V145" s="39">
        <v>40000</v>
      </c>
      <c r="W145" s="32">
        <v>14707.8254064961</v>
      </c>
      <c r="X145" s="32">
        <v>17236</v>
      </c>
      <c r="Y145" s="32">
        <v>22486.6073435039</v>
      </c>
      <c r="Z145" s="32">
        <v>290.71597141945603</v>
      </c>
      <c r="AB145" s="32"/>
    </row>
    <row r="146" spans="1:28">
      <c r="A146" t="s">
        <v>177</v>
      </c>
      <c r="B146" t="s">
        <v>184</v>
      </c>
      <c r="C146">
        <v>2030</v>
      </c>
      <c r="D146" t="s">
        <v>167</v>
      </c>
      <c r="E146" s="36">
        <v>51.317010345916401</v>
      </c>
      <c r="F146" s="37">
        <v>586.58672892681705</v>
      </c>
      <c r="G146" s="37">
        <v>352.36986334499301</v>
      </c>
      <c r="H146" s="38">
        <v>2.0219565238035537</v>
      </c>
      <c r="I146" t="s">
        <v>41</v>
      </c>
      <c r="J146" s="38">
        <v>18.790334783524401</v>
      </c>
      <c r="K146" s="32">
        <v>267.32728680136898</v>
      </c>
      <c r="L146" t="s">
        <v>41</v>
      </c>
      <c r="M146" s="37" t="s">
        <v>41</v>
      </c>
      <c r="N146" s="38">
        <v>0.48624110985907149</v>
      </c>
      <c r="O146" s="39">
        <v>98683.671309855505</v>
      </c>
      <c r="P146" s="39" t="s">
        <v>41</v>
      </c>
      <c r="Q146" s="39" t="s">
        <v>41</v>
      </c>
      <c r="R146" s="39">
        <v>4986.5191824884096</v>
      </c>
      <c r="S146" s="39">
        <v>600</v>
      </c>
      <c r="T146" s="39">
        <v>59127.942275823101</v>
      </c>
      <c r="U146" s="39">
        <v>163398.13276816701</v>
      </c>
      <c r="V146" s="39">
        <v>34293.183038561008</v>
      </c>
      <c r="W146" s="32">
        <v>13375.7296028397</v>
      </c>
      <c r="X146" s="32">
        <v>17236</v>
      </c>
      <c r="Y146" s="32">
        <v>23818.7031471603</v>
      </c>
      <c r="Z146" s="32">
        <v>267.32728680136898</v>
      </c>
      <c r="AB146" s="32"/>
    </row>
    <row r="147" spans="1:28">
      <c r="A147" t="s">
        <v>177</v>
      </c>
      <c r="B147" t="s">
        <v>183</v>
      </c>
      <c r="C147">
        <v>2030</v>
      </c>
      <c r="D147" t="s">
        <v>167</v>
      </c>
      <c r="E147" s="36">
        <v>50.3807989565803</v>
      </c>
      <c r="F147" s="37">
        <v>586.58672892681705</v>
      </c>
      <c r="G147" s="37">
        <v>352.36986334499301</v>
      </c>
      <c r="H147" s="38">
        <v>1.8301767421180513</v>
      </c>
      <c r="I147" t="s">
        <v>41</v>
      </c>
      <c r="J147" s="38">
        <v>20.759328389252001</v>
      </c>
      <c r="K147" s="32">
        <v>295.339864778954</v>
      </c>
      <c r="L147" t="s">
        <v>41</v>
      </c>
      <c r="M147" s="37" t="s">
        <v>41</v>
      </c>
      <c r="N147" s="38">
        <v>0.44012181263507782</v>
      </c>
      <c r="O147" s="39">
        <v>98683.671309855505</v>
      </c>
      <c r="P147" s="39" t="s">
        <v>41</v>
      </c>
      <c r="Q147" s="39" t="s">
        <v>41</v>
      </c>
      <c r="R147" s="39">
        <v>4986.5191824884096</v>
      </c>
      <c r="S147" s="39">
        <v>600</v>
      </c>
      <c r="T147" s="39">
        <v>59127.942275823101</v>
      </c>
      <c r="U147" s="39">
        <v>163398.13276816701</v>
      </c>
      <c r="V147" s="39">
        <v>34293.183038561008</v>
      </c>
      <c r="W147" s="32">
        <v>13375.7296028397</v>
      </c>
      <c r="X147" s="32">
        <v>17236</v>
      </c>
      <c r="Y147" s="32">
        <v>23818.7031471603</v>
      </c>
      <c r="Z147" s="32">
        <v>295.339864778954</v>
      </c>
      <c r="AB147" s="32"/>
    </row>
    <row r="148" spans="1:28">
      <c r="A148" t="s">
        <v>177</v>
      </c>
      <c r="B148" t="s">
        <v>184</v>
      </c>
      <c r="C148">
        <v>2040</v>
      </c>
      <c r="D148" t="s">
        <v>167</v>
      </c>
      <c r="E148" s="36">
        <v>51.602252483362498</v>
      </c>
      <c r="F148" s="37">
        <v>521.62495796564303</v>
      </c>
      <c r="G148" s="37">
        <v>342.82736329795699</v>
      </c>
      <c r="H148" s="38">
        <v>1.8005054110939691</v>
      </c>
      <c r="I148" t="s">
        <v>41</v>
      </c>
      <c r="J148" s="38">
        <v>21.1014306127054</v>
      </c>
      <c r="K148" s="32">
        <v>266.96037418852598</v>
      </c>
      <c r="L148" t="s">
        <v>41</v>
      </c>
      <c r="M148" s="37" t="s">
        <v>41</v>
      </c>
      <c r="N148" s="38">
        <v>0.40301402135584125</v>
      </c>
      <c r="O148" s="39">
        <v>99004.914005391096</v>
      </c>
      <c r="P148" s="39" t="s">
        <v>41</v>
      </c>
      <c r="Q148" s="39" t="s">
        <v>41</v>
      </c>
      <c r="R148" s="39">
        <v>2942.61890638365</v>
      </c>
      <c r="S148" s="39">
        <v>600</v>
      </c>
      <c r="T148" s="39">
        <v>35053.1971752912</v>
      </c>
      <c r="U148" s="39">
        <v>137600.73008706601</v>
      </c>
      <c r="V148" s="39" t="s">
        <v>41</v>
      </c>
      <c r="W148" s="32">
        <v>12694.487031832301</v>
      </c>
      <c r="X148" s="32">
        <v>17236</v>
      </c>
      <c r="Y148" s="32">
        <v>24499.945718167699</v>
      </c>
      <c r="Z148" s="32">
        <v>266.96037418852598</v>
      </c>
      <c r="AB148" s="32"/>
    </row>
    <row r="149" spans="1:28">
      <c r="A149" t="s">
        <v>177</v>
      </c>
      <c r="B149" t="s">
        <v>183</v>
      </c>
      <c r="C149">
        <v>2040</v>
      </c>
      <c r="D149" t="s">
        <v>167</v>
      </c>
      <c r="E149" s="36">
        <v>50.7680976276149</v>
      </c>
      <c r="F149" s="37">
        <v>521.62495796564303</v>
      </c>
      <c r="G149" s="37">
        <v>342.82736329795699</v>
      </c>
      <c r="H149" s="38">
        <v>1.6302050135330413</v>
      </c>
      <c r="I149" t="s">
        <v>41</v>
      </c>
      <c r="J149" s="38">
        <v>23.305804904660199</v>
      </c>
      <c r="K149" s="32">
        <v>294.84855848430999</v>
      </c>
      <c r="L149" t="s">
        <v>41</v>
      </c>
      <c r="M149" s="37" t="s">
        <v>41</v>
      </c>
      <c r="N149" s="38">
        <v>0.36489503118972616</v>
      </c>
      <c r="O149" s="39">
        <v>99004.914005391096</v>
      </c>
      <c r="P149" s="39" t="s">
        <v>41</v>
      </c>
      <c r="Q149" s="39" t="s">
        <v>41</v>
      </c>
      <c r="R149" s="39">
        <v>2942.61890638365</v>
      </c>
      <c r="S149" s="39">
        <v>600</v>
      </c>
      <c r="T149" s="39">
        <v>35053.1971752912</v>
      </c>
      <c r="U149" s="39">
        <v>137600.73008706601</v>
      </c>
      <c r="V149" s="39" t="s">
        <v>41</v>
      </c>
      <c r="W149" s="32">
        <v>12694.487031832301</v>
      </c>
      <c r="X149" s="32">
        <v>17236</v>
      </c>
      <c r="Y149" s="32">
        <v>24499.945718167699</v>
      </c>
      <c r="Z149" s="32">
        <v>294.84855848430999</v>
      </c>
      <c r="AB149" s="32"/>
    </row>
    <row r="150" spans="1:28">
      <c r="A150" t="s">
        <v>177</v>
      </c>
      <c r="B150" t="s">
        <v>184</v>
      </c>
      <c r="C150">
        <v>2050</v>
      </c>
      <c r="D150" t="s">
        <v>167</v>
      </c>
      <c r="E150" s="36">
        <v>51.116796383956199</v>
      </c>
      <c r="F150" s="37">
        <v>441.85673948123201</v>
      </c>
      <c r="G150" s="37">
        <v>332.04514855920303</v>
      </c>
      <c r="H150" s="38">
        <v>1.5277283057778774</v>
      </c>
      <c r="I150" t="s">
        <v>41</v>
      </c>
      <c r="J150" s="38">
        <v>24.869107848764301</v>
      </c>
      <c r="K150" s="32">
        <v>266.51289617869401</v>
      </c>
      <c r="L150" t="s">
        <v>41</v>
      </c>
      <c r="M150" s="37" t="s">
        <v>41</v>
      </c>
      <c r="N150" s="38">
        <v>0.33076443868422628</v>
      </c>
      <c r="O150" s="39">
        <v>99080.692675377897</v>
      </c>
      <c r="P150" s="39" t="s">
        <v>41</v>
      </c>
      <c r="Q150" s="39" t="s">
        <v>41</v>
      </c>
      <c r="R150" s="39">
        <v>2125.2708913552101</v>
      </c>
      <c r="S150" s="39">
        <v>600</v>
      </c>
      <c r="T150" s="39">
        <v>26511.4043688739</v>
      </c>
      <c r="U150" s="39">
        <v>128317.36793560701</v>
      </c>
      <c r="V150" s="39" t="s">
        <v>41</v>
      </c>
      <c r="W150" s="32">
        <v>12532.2604990328</v>
      </c>
      <c r="X150" s="32">
        <v>17236</v>
      </c>
      <c r="Y150" s="32">
        <v>24662.1722509672</v>
      </c>
      <c r="Z150" s="32">
        <v>266.51289617869401</v>
      </c>
      <c r="AB150" s="32"/>
    </row>
    <row r="151" spans="1:28">
      <c r="A151" t="s">
        <v>177</v>
      </c>
      <c r="B151" t="s">
        <v>183</v>
      </c>
      <c r="C151">
        <v>2050</v>
      </c>
      <c r="D151" t="s">
        <v>167</v>
      </c>
      <c r="E151" s="36">
        <v>50.424243635324899</v>
      </c>
      <c r="F151" s="37">
        <v>441.85673948123201</v>
      </c>
      <c r="G151" s="37">
        <v>332.04514855920303</v>
      </c>
      <c r="H151" s="38">
        <v>1.3825066179537926</v>
      </c>
      <c r="I151" t="s">
        <v>41</v>
      </c>
      <c r="J151" s="38">
        <v>27.481416368359</v>
      </c>
      <c r="K151" s="32">
        <v>294.50802626149903</v>
      </c>
      <c r="L151" t="s">
        <v>41</v>
      </c>
      <c r="M151" s="37" t="s">
        <v>41</v>
      </c>
      <c r="N151" s="38">
        <v>0.29932287287946646</v>
      </c>
      <c r="O151" s="39">
        <v>99080.692675377897</v>
      </c>
      <c r="P151" s="39" t="s">
        <v>41</v>
      </c>
      <c r="Q151" s="39" t="s">
        <v>41</v>
      </c>
      <c r="R151" s="39">
        <v>2125.2708913552101</v>
      </c>
      <c r="S151" s="39">
        <v>600</v>
      </c>
      <c r="T151" s="39">
        <v>26511.4043688739</v>
      </c>
      <c r="U151" s="39">
        <v>128317.36793560701</v>
      </c>
      <c r="V151" s="39" t="s">
        <v>41</v>
      </c>
      <c r="W151" s="32">
        <v>12532.2604990328</v>
      </c>
      <c r="X151" s="32">
        <v>17236</v>
      </c>
      <c r="Y151" s="32">
        <v>24662.1722509672</v>
      </c>
      <c r="Z151" s="32">
        <v>294.50802626149903</v>
      </c>
      <c r="AB151" s="32"/>
    </row>
    <row r="152" spans="1:28">
      <c r="A152" t="s">
        <v>180</v>
      </c>
      <c r="B152" t="s">
        <v>184</v>
      </c>
      <c r="C152">
        <v>2025</v>
      </c>
      <c r="D152" t="s">
        <v>165</v>
      </c>
      <c r="E152" s="36">
        <v>42.585778453992603</v>
      </c>
      <c r="F152" s="37">
        <v>3.9572040236317201</v>
      </c>
      <c r="G152" s="37">
        <v>74.604119782116499</v>
      </c>
      <c r="H152" s="38" t="s">
        <v>41</v>
      </c>
      <c r="I152" t="s">
        <v>41</v>
      </c>
      <c r="J152" s="38">
        <v>8.4942046556009991</v>
      </c>
      <c r="K152" s="32" t="s">
        <v>41</v>
      </c>
      <c r="L152" t="s">
        <v>41</v>
      </c>
      <c r="M152" s="37">
        <v>335.69199760813399</v>
      </c>
      <c r="N152" s="38">
        <v>0.35680166179808642</v>
      </c>
      <c r="O152" s="39">
        <v>99992.564790025499</v>
      </c>
      <c r="P152" s="39">
        <v>27917.789322377299</v>
      </c>
      <c r="Q152" s="39">
        <v>956.34</v>
      </c>
      <c r="R152" s="39">
        <v>2215.8947549886798</v>
      </c>
      <c r="S152" s="39" t="s">
        <v>41</v>
      </c>
      <c r="T152" s="39">
        <v>2089.40372447754</v>
      </c>
      <c r="U152" s="39">
        <v>133171.992591869</v>
      </c>
      <c r="V152" s="39" t="s">
        <v>41</v>
      </c>
      <c r="W152" s="32">
        <v>14229.1657533502</v>
      </c>
      <c r="X152" s="32">
        <v>17236</v>
      </c>
      <c r="Y152" s="32">
        <v>22058.2669966498</v>
      </c>
      <c r="Z152" s="32">
        <v>2545.9808232063901</v>
      </c>
      <c r="AB152" s="32"/>
    </row>
    <row r="153" spans="1:28">
      <c r="A153" t="s">
        <v>180</v>
      </c>
      <c r="B153" t="s">
        <v>183</v>
      </c>
      <c r="C153">
        <v>2025</v>
      </c>
      <c r="D153" t="s">
        <v>165</v>
      </c>
      <c r="E153" s="36">
        <v>41.934908245352197</v>
      </c>
      <c r="F153" s="37">
        <v>3.9572040236317201</v>
      </c>
      <c r="G153" s="37">
        <v>74.604119782116499</v>
      </c>
      <c r="H153" s="38" t="s">
        <v>41</v>
      </c>
      <c r="I153" t="s">
        <v>41</v>
      </c>
      <c r="J153" s="38">
        <v>9.1949481809406102</v>
      </c>
      <c r="K153" s="32" t="s">
        <v>41</v>
      </c>
      <c r="L153" t="s">
        <v>41</v>
      </c>
      <c r="M153" s="37">
        <v>335.69199760813399</v>
      </c>
      <c r="N153" s="38">
        <v>0.3296099420172528</v>
      </c>
      <c r="O153" s="39">
        <v>99992.564790025499</v>
      </c>
      <c r="P153" s="39">
        <v>27917.789322377299</v>
      </c>
      <c r="Q153" s="39">
        <v>956.34</v>
      </c>
      <c r="R153" s="39">
        <v>2215.8947549886798</v>
      </c>
      <c r="S153" s="39" t="s">
        <v>41</v>
      </c>
      <c r="T153" s="39">
        <v>2089.40372447754</v>
      </c>
      <c r="U153" s="39">
        <v>133171.992591869</v>
      </c>
      <c r="V153" s="39" t="s">
        <v>41</v>
      </c>
      <c r="W153" s="32">
        <v>14229.1657533502</v>
      </c>
      <c r="X153" s="32">
        <v>17236</v>
      </c>
      <c r="Y153" s="32">
        <v>22058.2669966498</v>
      </c>
      <c r="Z153" s="32">
        <v>2756.0157411105902</v>
      </c>
      <c r="AB153" s="32"/>
    </row>
    <row r="154" spans="1:28">
      <c r="A154" t="s">
        <v>180</v>
      </c>
      <c r="B154" t="s">
        <v>184</v>
      </c>
      <c r="C154">
        <v>2030</v>
      </c>
      <c r="D154" t="s">
        <v>165</v>
      </c>
      <c r="E154" s="36">
        <v>41.126453203316899</v>
      </c>
      <c r="F154" s="37">
        <v>5.0434532112072503</v>
      </c>
      <c r="G154" s="37">
        <v>86.114036682893698</v>
      </c>
      <c r="H154" s="38" t="s">
        <v>41</v>
      </c>
      <c r="I154" t="s">
        <v>41</v>
      </c>
      <c r="J154" s="38">
        <v>9.1112548961172006</v>
      </c>
      <c r="K154" s="32" t="s">
        <v>41</v>
      </c>
      <c r="L154" t="s">
        <v>41</v>
      </c>
      <c r="M154" s="37">
        <v>330.399034299101</v>
      </c>
      <c r="N154" s="38">
        <v>0.34407116243341079</v>
      </c>
      <c r="O154" s="39">
        <v>100938.761977306</v>
      </c>
      <c r="P154" s="39">
        <v>28199.728333156101</v>
      </c>
      <c r="Q154" s="39">
        <v>956.34</v>
      </c>
      <c r="R154" s="39">
        <v>2075.8868712969502</v>
      </c>
      <c r="S154" s="39" t="s">
        <v>41</v>
      </c>
      <c r="T154" s="39">
        <v>2420.8575413794802</v>
      </c>
      <c r="U154" s="39">
        <v>134591.57472313801</v>
      </c>
      <c r="V154" s="39" t="s">
        <v>41</v>
      </c>
      <c r="W154" s="32">
        <v>14192.421709799</v>
      </c>
      <c r="X154" s="32">
        <v>17236</v>
      </c>
      <c r="Y154" s="32">
        <v>22095.011040201</v>
      </c>
      <c r="Z154" s="32">
        <v>2731.1125734583902</v>
      </c>
      <c r="AB154" s="32"/>
    </row>
    <row r="155" spans="1:28">
      <c r="A155" t="s">
        <v>180</v>
      </c>
      <c r="B155" t="s">
        <v>183</v>
      </c>
      <c r="C155">
        <v>2030</v>
      </c>
      <c r="D155" t="s">
        <v>165</v>
      </c>
      <c r="E155" s="36">
        <v>40.561354047149798</v>
      </c>
      <c r="F155" s="37">
        <v>5.0434532112072503</v>
      </c>
      <c r="G155" s="37">
        <v>86.114036682893698</v>
      </c>
      <c r="H155" s="38" t="s">
        <v>41</v>
      </c>
      <c r="I155" t="s">
        <v>41</v>
      </c>
      <c r="J155" s="38">
        <v>9.8695757891511899</v>
      </c>
      <c r="K155" s="32" t="s">
        <v>41</v>
      </c>
      <c r="L155" t="s">
        <v>41</v>
      </c>
      <c r="M155" s="37">
        <v>330.399034299101</v>
      </c>
      <c r="N155" s="38">
        <v>0.3176347322627695</v>
      </c>
      <c r="O155" s="39">
        <v>100938.761977306</v>
      </c>
      <c r="P155" s="39">
        <v>28199.728333156101</v>
      </c>
      <c r="Q155" s="39">
        <v>956.34</v>
      </c>
      <c r="R155" s="39">
        <v>2075.8868712969502</v>
      </c>
      <c r="S155" s="39" t="s">
        <v>41</v>
      </c>
      <c r="T155" s="39">
        <v>2420.8575413794802</v>
      </c>
      <c r="U155" s="39">
        <v>134591.57472313801</v>
      </c>
      <c r="V155" s="39" t="s">
        <v>41</v>
      </c>
      <c r="W155" s="32">
        <v>14192.421709799</v>
      </c>
      <c r="X155" s="32">
        <v>17236</v>
      </c>
      <c r="Y155" s="32">
        <v>22095.011040201</v>
      </c>
      <c r="Z155" s="32">
        <v>2958.42041955584</v>
      </c>
      <c r="AB155" s="32"/>
    </row>
    <row r="156" spans="1:28">
      <c r="A156" t="s">
        <v>180</v>
      </c>
      <c r="B156" t="s">
        <v>184</v>
      </c>
      <c r="C156">
        <v>2040</v>
      </c>
      <c r="D156" t="s">
        <v>165</v>
      </c>
      <c r="E156" s="36">
        <v>41.696209631013502</v>
      </c>
      <c r="F156" s="37">
        <v>4.2617071584126496</v>
      </c>
      <c r="G156" s="37">
        <v>78.239567240543096</v>
      </c>
      <c r="H156" s="38" t="s">
        <v>41</v>
      </c>
      <c r="I156" t="s">
        <v>41</v>
      </c>
      <c r="J156" s="38">
        <v>10.110233561739101</v>
      </c>
      <c r="K156" s="32" t="s">
        <v>41</v>
      </c>
      <c r="L156" t="s">
        <v>41</v>
      </c>
      <c r="M156" s="37">
        <v>326.95057313881603</v>
      </c>
      <c r="N156" s="38">
        <v>0.32866105347269559</v>
      </c>
      <c r="O156" s="39">
        <v>102433.90999434399</v>
      </c>
      <c r="P156" s="39">
        <v>29306.479855021302</v>
      </c>
      <c r="Q156" s="39">
        <v>956.34</v>
      </c>
      <c r="R156" s="39">
        <v>1417.11437412706</v>
      </c>
      <c r="S156" s="39" t="s">
        <v>41</v>
      </c>
      <c r="T156" s="39">
        <v>1738.77652063236</v>
      </c>
      <c r="U156" s="39">
        <v>135852.62074412499</v>
      </c>
      <c r="V156" s="39" t="s">
        <v>41</v>
      </c>
      <c r="W156" s="32">
        <v>14140.103692095901</v>
      </c>
      <c r="X156" s="32">
        <v>17236</v>
      </c>
      <c r="Y156" s="32">
        <v>22147.329057904099</v>
      </c>
      <c r="Z156" s="32">
        <v>3030.41233531646</v>
      </c>
      <c r="AB156" s="32"/>
    </row>
    <row r="157" spans="1:28">
      <c r="A157" t="s">
        <v>180</v>
      </c>
      <c r="B157" t="s">
        <v>183</v>
      </c>
      <c r="C157">
        <v>2040</v>
      </c>
      <c r="D157" t="s">
        <v>165</v>
      </c>
      <c r="E157" s="36">
        <v>41.179908931255902</v>
      </c>
      <c r="F157" s="37">
        <v>4.2617071584126496</v>
      </c>
      <c r="G157" s="37">
        <v>78.239567240543096</v>
      </c>
      <c r="H157" s="38" t="s">
        <v>41</v>
      </c>
      <c r="I157" t="s">
        <v>41</v>
      </c>
      <c r="J157" s="38">
        <v>10.8994224678656</v>
      </c>
      <c r="K157" s="32" t="s">
        <v>41</v>
      </c>
      <c r="L157" t="s">
        <v>41</v>
      </c>
      <c r="M157" s="37">
        <v>326.95057313881603</v>
      </c>
      <c r="N157" s="38">
        <v>0.3048638607277398</v>
      </c>
      <c r="O157" s="39">
        <v>102433.90999434399</v>
      </c>
      <c r="P157" s="39">
        <v>29306.479855021302</v>
      </c>
      <c r="Q157" s="39">
        <v>956.34</v>
      </c>
      <c r="R157" s="39">
        <v>1417.11437412706</v>
      </c>
      <c r="S157" s="39" t="s">
        <v>41</v>
      </c>
      <c r="T157" s="39">
        <v>1738.77652063236</v>
      </c>
      <c r="U157" s="39">
        <v>135852.62074412499</v>
      </c>
      <c r="V157" s="39" t="s">
        <v>41</v>
      </c>
      <c r="W157" s="32">
        <v>14140.103692095901</v>
      </c>
      <c r="X157" s="32">
        <v>17236</v>
      </c>
      <c r="Y157" s="32">
        <v>22147.329057904099</v>
      </c>
      <c r="Z157" s="32">
        <v>3266.9615486869002</v>
      </c>
      <c r="AB157" s="32"/>
    </row>
    <row r="158" spans="1:28">
      <c r="A158" t="s">
        <v>180</v>
      </c>
      <c r="B158" t="s">
        <v>184</v>
      </c>
      <c r="C158">
        <v>2050</v>
      </c>
      <c r="D158" t="s">
        <v>165</v>
      </c>
      <c r="E158" s="36">
        <v>38.738089932107897</v>
      </c>
      <c r="F158" s="37">
        <v>6.6232041971534796</v>
      </c>
      <c r="G158" s="37">
        <v>102.16206054207299</v>
      </c>
      <c r="H158" s="38" t="s">
        <v>41</v>
      </c>
      <c r="I158" t="s">
        <v>41</v>
      </c>
      <c r="J158" s="38">
        <v>11.815914554749</v>
      </c>
      <c r="K158" s="32" t="s">
        <v>41</v>
      </c>
      <c r="L158" t="s">
        <v>41</v>
      </c>
      <c r="M158" s="37">
        <v>319.75233556896097</v>
      </c>
      <c r="N158" s="38">
        <v>0.28950279531432466</v>
      </c>
      <c r="O158" s="39">
        <v>104122.30861045999</v>
      </c>
      <c r="P158" s="39">
        <v>31212.6464389471</v>
      </c>
      <c r="Q158" s="39">
        <v>956.34</v>
      </c>
      <c r="R158" s="39">
        <v>1473.7826659627999</v>
      </c>
      <c r="S158" s="39" t="s">
        <v>41</v>
      </c>
      <c r="T158" s="39">
        <v>2543.3104117069302</v>
      </c>
      <c r="U158" s="39">
        <v>140308.38812707699</v>
      </c>
      <c r="V158" s="39" t="s">
        <v>41</v>
      </c>
      <c r="W158" s="32">
        <v>13988.204600576901</v>
      </c>
      <c r="X158" s="32">
        <v>17236</v>
      </c>
      <c r="Y158" s="32">
        <v>22299.228149423099</v>
      </c>
      <c r="Z158" s="32">
        <v>3542.1823500912401</v>
      </c>
      <c r="AB158" s="32"/>
    </row>
    <row r="159" spans="1:28">
      <c r="A159" t="s">
        <v>180</v>
      </c>
      <c r="B159" t="s">
        <v>183</v>
      </c>
      <c r="C159">
        <v>2050</v>
      </c>
      <c r="D159" t="s">
        <v>165</v>
      </c>
      <c r="E159" s="36">
        <v>38.361708185109499</v>
      </c>
      <c r="F159" s="37">
        <v>6.6232041971534796</v>
      </c>
      <c r="G159" s="37">
        <v>102.16206054207299</v>
      </c>
      <c r="H159" s="38" t="s">
        <v>41</v>
      </c>
      <c r="I159" t="s">
        <v>41</v>
      </c>
      <c r="J159" s="38">
        <v>12.686466721907699</v>
      </c>
      <c r="K159" s="32" t="s">
        <v>41</v>
      </c>
      <c r="L159" t="s">
        <v>41</v>
      </c>
      <c r="M159" s="37">
        <v>319.75233556896097</v>
      </c>
      <c r="N159" s="38">
        <v>0.26963695785272696</v>
      </c>
      <c r="O159" s="39">
        <v>104122.30861045999</v>
      </c>
      <c r="P159" s="39">
        <v>31212.6464389471</v>
      </c>
      <c r="Q159" s="39">
        <v>956.34</v>
      </c>
      <c r="R159" s="39">
        <v>1473.7826659627999</v>
      </c>
      <c r="S159" s="39" t="s">
        <v>41</v>
      </c>
      <c r="T159" s="39">
        <v>2543.3104117069302</v>
      </c>
      <c r="U159" s="39">
        <v>140308.38812707699</v>
      </c>
      <c r="V159" s="39" t="s">
        <v>41</v>
      </c>
      <c r="W159" s="32">
        <v>13988.204600576901</v>
      </c>
      <c r="X159" s="32">
        <v>17236</v>
      </c>
      <c r="Y159" s="32">
        <v>22299.228149423099</v>
      </c>
      <c r="Z159" s="32">
        <v>3803.1570302190398</v>
      </c>
      <c r="AB159" s="32"/>
    </row>
    <row r="160" spans="1:28">
      <c r="A160" t="s">
        <v>180</v>
      </c>
      <c r="B160" t="s">
        <v>184</v>
      </c>
      <c r="C160">
        <v>2025</v>
      </c>
      <c r="D160" t="s">
        <v>167</v>
      </c>
      <c r="E160" s="36">
        <v>42.444198525601898</v>
      </c>
      <c r="F160" s="37">
        <v>4.1230938753711497</v>
      </c>
      <c r="G160" s="37">
        <v>75.515401535589206</v>
      </c>
      <c r="H160" s="38" t="s">
        <v>41</v>
      </c>
      <c r="I160" t="s">
        <v>41</v>
      </c>
      <c r="J160" s="38">
        <v>8.7866405605048996</v>
      </c>
      <c r="K160" s="32" t="s">
        <v>41</v>
      </c>
      <c r="L160" t="s">
        <v>41</v>
      </c>
      <c r="M160" s="37">
        <v>336.01322047377101</v>
      </c>
      <c r="N160" s="38">
        <v>0.52254878454688958</v>
      </c>
      <c r="O160" s="39">
        <v>97266.697414815993</v>
      </c>
      <c r="P160" s="39">
        <v>29117.6370100596</v>
      </c>
      <c r="Q160" s="39">
        <v>956.34</v>
      </c>
      <c r="R160" s="39">
        <v>1659.2772276405999</v>
      </c>
      <c r="S160" s="39" t="s">
        <v>41</v>
      </c>
      <c r="T160" s="39">
        <v>2078.0393131870601</v>
      </c>
      <c r="U160" s="39">
        <v>131077.99096570301</v>
      </c>
      <c r="V160" s="39" t="s">
        <v>41</v>
      </c>
      <c r="W160" s="32">
        <v>14241.003726600498</v>
      </c>
      <c r="X160" s="32">
        <v>17236</v>
      </c>
      <c r="Y160" s="32">
        <v>22046.429023399502</v>
      </c>
      <c r="Z160" s="32">
        <v>2633.6599353587799</v>
      </c>
      <c r="AB160" s="32"/>
    </row>
    <row r="161" spans="1:29">
      <c r="A161" t="s">
        <v>180</v>
      </c>
      <c r="B161" t="s">
        <v>183</v>
      </c>
      <c r="C161">
        <v>2025</v>
      </c>
      <c r="D161" t="s">
        <v>167</v>
      </c>
      <c r="E161" s="36">
        <v>41.799079147407603</v>
      </c>
      <c r="F161" s="37">
        <v>4.1230938753711497</v>
      </c>
      <c r="G161" s="37">
        <v>75.515401535589206</v>
      </c>
      <c r="H161" s="38" t="s">
        <v>41</v>
      </c>
      <c r="I161" t="s">
        <v>41</v>
      </c>
      <c r="J161" s="38">
        <v>9.5109433903126597</v>
      </c>
      <c r="K161" s="32" t="s">
        <v>41</v>
      </c>
      <c r="L161" t="s">
        <v>41</v>
      </c>
      <c r="M161" s="37">
        <v>336.01322047377101</v>
      </c>
      <c r="N161" s="38">
        <v>0.48275425020601431</v>
      </c>
      <c r="O161" s="39">
        <v>97266.697414815993</v>
      </c>
      <c r="P161" s="39">
        <v>29117.6370100596</v>
      </c>
      <c r="Q161" s="39">
        <v>956.34</v>
      </c>
      <c r="R161" s="39">
        <v>1659.2772276405999</v>
      </c>
      <c r="S161" s="39" t="s">
        <v>41</v>
      </c>
      <c r="T161" s="39">
        <v>2078.0393131870601</v>
      </c>
      <c r="U161" s="39">
        <v>131077.99096570301</v>
      </c>
      <c r="V161" s="39" t="s">
        <v>41</v>
      </c>
      <c r="W161" s="32">
        <v>14241.003726600498</v>
      </c>
      <c r="X161" s="32">
        <v>17236</v>
      </c>
      <c r="Y161" s="32">
        <v>22046.429023399502</v>
      </c>
      <c r="Z161" s="32">
        <v>2850.7585330305701</v>
      </c>
      <c r="AB161" s="32"/>
    </row>
    <row r="162" spans="1:29">
      <c r="A162" t="s">
        <v>180</v>
      </c>
      <c r="B162" t="s">
        <v>184</v>
      </c>
      <c r="C162">
        <v>2030</v>
      </c>
      <c r="D162" t="s">
        <v>167</v>
      </c>
      <c r="E162" s="36">
        <v>43.228747966034497</v>
      </c>
      <c r="F162" s="37">
        <v>3.47960403354673</v>
      </c>
      <c r="G162" s="37">
        <v>67.302087203339795</v>
      </c>
      <c r="H162" s="38" t="s">
        <v>41</v>
      </c>
      <c r="I162" t="s">
        <v>41</v>
      </c>
      <c r="J162" s="38">
        <v>9.56172360303486</v>
      </c>
      <c r="K162" s="32" t="s">
        <v>41</v>
      </c>
      <c r="L162" t="s">
        <v>41</v>
      </c>
      <c r="M162" s="37">
        <v>330.42649898056402</v>
      </c>
      <c r="N162" s="38">
        <v>0.49122109356911842</v>
      </c>
      <c r="O162" s="39">
        <v>97954.435106073593</v>
      </c>
      <c r="P162" s="39">
        <v>30230.4210536379</v>
      </c>
      <c r="Q162" s="39">
        <v>956.34</v>
      </c>
      <c r="R162" s="39">
        <v>1195.1177598044201</v>
      </c>
      <c r="S162" s="39" t="s">
        <v>41</v>
      </c>
      <c r="T162" s="39">
        <v>1419.67844568706</v>
      </c>
      <c r="U162" s="39">
        <v>131755.99236520301</v>
      </c>
      <c r="V162" s="39" t="s">
        <v>41</v>
      </c>
      <c r="W162" s="32">
        <v>13981.782172774499</v>
      </c>
      <c r="X162" s="32">
        <v>17236</v>
      </c>
      <c r="Y162" s="32">
        <v>22305.6505772255</v>
      </c>
      <c r="Z162" s="32">
        <v>2865.8657557267202</v>
      </c>
      <c r="AB162" s="32"/>
    </row>
    <row r="163" spans="1:29">
      <c r="A163" t="s">
        <v>180</v>
      </c>
      <c r="B163" t="s">
        <v>183</v>
      </c>
      <c r="C163">
        <v>2030</v>
      </c>
      <c r="D163" t="s">
        <v>167</v>
      </c>
      <c r="E163" s="36">
        <v>42.598112378843801</v>
      </c>
      <c r="F163" s="37">
        <v>3.47960403354673</v>
      </c>
      <c r="G163" s="37">
        <v>67.302087203339795</v>
      </c>
      <c r="H163" s="38" t="s">
        <v>41</v>
      </c>
      <c r="I163" t="s">
        <v>41</v>
      </c>
      <c r="J163" s="38">
        <v>10.3365867030736</v>
      </c>
      <c r="K163" s="32" t="s">
        <v>41</v>
      </c>
      <c r="L163" t="s">
        <v>41</v>
      </c>
      <c r="M163" s="37">
        <v>330.42649898056402</v>
      </c>
      <c r="N163" s="38">
        <v>0.4543976130236298</v>
      </c>
      <c r="O163" s="39">
        <v>97954.435106073593</v>
      </c>
      <c r="P163" s="39">
        <v>30230.4210536379</v>
      </c>
      <c r="Q163" s="39">
        <v>956.34</v>
      </c>
      <c r="R163" s="39">
        <v>1195.1177598044201</v>
      </c>
      <c r="S163" s="39" t="s">
        <v>41</v>
      </c>
      <c r="T163" s="39">
        <v>1419.67844568706</v>
      </c>
      <c r="U163" s="39">
        <v>131755.99236520301</v>
      </c>
      <c r="V163" s="39" t="s">
        <v>41</v>
      </c>
      <c r="W163" s="32">
        <v>13981.782172774499</v>
      </c>
      <c r="X163" s="32">
        <v>17236</v>
      </c>
      <c r="Y163" s="32">
        <v>22305.6505772255</v>
      </c>
      <c r="Z163" s="32">
        <v>3098.10982760856</v>
      </c>
      <c r="AB163" s="32"/>
    </row>
    <row r="164" spans="1:29">
      <c r="A164" t="s">
        <v>180</v>
      </c>
      <c r="B164" t="s">
        <v>184</v>
      </c>
      <c r="C164">
        <v>2040</v>
      </c>
      <c r="D164" t="s">
        <v>167</v>
      </c>
      <c r="E164" s="36">
        <v>39.377402035256502</v>
      </c>
      <c r="F164" s="37">
        <v>6.1725065777568799</v>
      </c>
      <c r="G164" s="37">
        <v>99.227970986859603</v>
      </c>
      <c r="H164" s="38" t="s">
        <v>41</v>
      </c>
      <c r="I164" t="s">
        <v>41</v>
      </c>
      <c r="J164" s="38">
        <v>11.6158543047208</v>
      </c>
      <c r="K164" s="32" t="s">
        <v>41</v>
      </c>
      <c r="L164" t="s">
        <v>41</v>
      </c>
      <c r="M164" s="37">
        <v>325.79163028849803</v>
      </c>
      <c r="N164" s="38">
        <v>0.43144775106224137</v>
      </c>
      <c r="O164" s="39">
        <v>98734.226957368301</v>
      </c>
      <c r="P164" s="39">
        <v>33662.827394762797</v>
      </c>
      <c r="Q164" s="39">
        <v>956.34</v>
      </c>
      <c r="R164" s="39">
        <v>993.82376789487705</v>
      </c>
      <c r="S164" s="39" t="s">
        <v>41</v>
      </c>
      <c r="T164" s="39">
        <v>1777.68189439398</v>
      </c>
      <c r="U164" s="39">
        <v>136124.90001442001</v>
      </c>
      <c r="V164" s="39" t="s">
        <v>41</v>
      </c>
      <c r="W164" s="32">
        <v>13808.087876554298</v>
      </c>
      <c r="X164" s="32">
        <v>17236</v>
      </c>
      <c r="Y164" s="32">
        <v>22479.344873445702</v>
      </c>
      <c r="Z164" s="32">
        <v>3482.1117058456598</v>
      </c>
      <c r="AB164" s="32"/>
    </row>
    <row r="165" spans="1:29">
      <c r="A165" t="s">
        <v>180</v>
      </c>
      <c r="B165" t="s">
        <v>183</v>
      </c>
      <c r="C165">
        <v>2040</v>
      </c>
      <c r="D165" t="s">
        <v>167</v>
      </c>
      <c r="E165" s="36">
        <v>38.921392364358702</v>
      </c>
      <c r="F165" s="37">
        <v>6.1725065777568799</v>
      </c>
      <c r="G165" s="37">
        <v>99.227970986859603</v>
      </c>
      <c r="H165" s="38" t="s">
        <v>41</v>
      </c>
      <c r="I165" t="s">
        <v>41</v>
      </c>
      <c r="J165" s="38">
        <v>12.5415030850146</v>
      </c>
      <c r="K165" s="32" t="s">
        <v>41</v>
      </c>
      <c r="L165" t="s">
        <v>41</v>
      </c>
      <c r="M165" s="37">
        <v>325.79163028849803</v>
      </c>
      <c r="N165" s="38">
        <v>0.39960395356651224</v>
      </c>
      <c r="O165" s="39">
        <v>98734.226957368301</v>
      </c>
      <c r="P165" s="39">
        <v>33662.827394762797</v>
      </c>
      <c r="Q165" s="39">
        <v>956.34</v>
      </c>
      <c r="R165" s="39">
        <v>993.82376789487705</v>
      </c>
      <c r="S165" s="39" t="s">
        <v>41</v>
      </c>
      <c r="T165" s="39">
        <v>1777.68189439398</v>
      </c>
      <c r="U165" s="39">
        <v>136124.90001442001</v>
      </c>
      <c r="V165" s="39" t="s">
        <v>41</v>
      </c>
      <c r="W165" s="32">
        <v>13808.087876554298</v>
      </c>
      <c r="X165" s="32">
        <v>17236</v>
      </c>
      <c r="Y165" s="32">
        <v>22479.344873445702</v>
      </c>
      <c r="Z165" s="32">
        <v>3759.59559715554</v>
      </c>
      <c r="AB165" s="32"/>
    </row>
    <row r="166" spans="1:29">
      <c r="A166" t="s">
        <v>180</v>
      </c>
      <c r="B166" t="s">
        <v>184</v>
      </c>
      <c r="C166">
        <v>2050</v>
      </c>
      <c r="D166" t="s">
        <v>167</v>
      </c>
      <c r="E166" s="36">
        <v>38.366602370296697</v>
      </c>
      <c r="F166" s="37">
        <v>6.81190221895785</v>
      </c>
      <c r="G166" s="37">
        <v>104.008747464533</v>
      </c>
      <c r="H166" s="38" t="s">
        <v>41</v>
      </c>
      <c r="I166" t="s">
        <v>41</v>
      </c>
      <c r="J166" s="38">
        <v>13.5898586241783</v>
      </c>
      <c r="K166" s="32" t="s">
        <v>41</v>
      </c>
      <c r="L166" t="s">
        <v>41</v>
      </c>
      <c r="M166" s="37">
        <v>317.565544450733</v>
      </c>
      <c r="N166" s="38">
        <v>0.39221251914270733</v>
      </c>
      <c r="O166" s="39">
        <v>99326.019698663498</v>
      </c>
      <c r="P166" s="39">
        <v>31718.099476304898</v>
      </c>
      <c r="Q166" s="39">
        <v>956.34</v>
      </c>
      <c r="R166" s="39">
        <v>757.05248478720296</v>
      </c>
      <c r="S166" s="39" t="s">
        <v>41</v>
      </c>
      <c r="T166" s="39">
        <v>1634.8565325498801</v>
      </c>
      <c r="U166" s="39">
        <v>134392.368192305</v>
      </c>
      <c r="V166" s="39" t="s">
        <v>41</v>
      </c>
      <c r="W166" s="32">
        <v>13739.0655759779</v>
      </c>
      <c r="X166" s="32">
        <v>17236</v>
      </c>
      <c r="Y166" s="32">
        <v>22548.3671740221</v>
      </c>
      <c r="Z166" s="32">
        <v>4074.0236739202901</v>
      </c>
      <c r="AA166" s="40"/>
      <c r="AB166" s="41"/>
      <c r="AC166" s="40"/>
    </row>
    <row r="167" spans="1:29">
      <c r="A167" t="s">
        <v>180</v>
      </c>
      <c r="B167" t="s">
        <v>183</v>
      </c>
      <c r="C167">
        <v>2050</v>
      </c>
      <c r="D167" t="s">
        <v>167</v>
      </c>
      <c r="E167" s="36">
        <v>37.997547171494602</v>
      </c>
      <c r="F167" s="37">
        <v>6.81190221895785</v>
      </c>
      <c r="G167" s="37">
        <v>104.008747464533</v>
      </c>
      <c r="H167" s="38" t="s">
        <v>41</v>
      </c>
      <c r="I167" t="s">
        <v>41</v>
      </c>
      <c r="J167" s="38">
        <v>14.629664020708701</v>
      </c>
      <c r="K167" s="32" t="s">
        <v>41</v>
      </c>
      <c r="L167" t="s">
        <v>41</v>
      </c>
      <c r="M167" s="37">
        <v>317.565544450733</v>
      </c>
      <c r="N167" s="38">
        <v>0.36433596002186336</v>
      </c>
      <c r="O167" s="39">
        <v>99326.019698663498</v>
      </c>
      <c r="P167" s="39">
        <v>31718.099476304898</v>
      </c>
      <c r="Q167" s="39">
        <v>956.34</v>
      </c>
      <c r="R167" s="39">
        <v>757.05248478720296</v>
      </c>
      <c r="S167" s="39" t="s">
        <v>41</v>
      </c>
      <c r="T167" s="39">
        <v>1634.8565325498801</v>
      </c>
      <c r="U167" s="39">
        <v>134392.368192305</v>
      </c>
      <c r="V167" s="39" t="s">
        <v>41</v>
      </c>
      <c r="W167" s="32">
        <v>13739.0655759779</v>
      </c>
      <c r="X167" s="32">
        <v>17236</v>
      </c>
      <c r="Y167" s="32">
        <v>22548.3671740221</v>
      </c>
      <c r="Z167" s="32">
        <v>4385.7408093876302</v>
      </c>
      <c r="AB167" s="32"/>
    </row>
    <row r="168" spans="1:29">
      <c r="A168" t="s">
        <v>164</v>
      </c>
      <c r="B168" t="s">
        <v>186</v>
      </c>
      <c r="C168">
        <v>2025</v>
      </c>
      <c r="D168" t="s">
        <v>165</v>
      </c>
      <c r="E168" s="36">
        <v>52.890801209723698</v>
      </c>
      <c r="F168" s="37">
        <v>33.037405216865402</v>
      </c>
      <c r="G168" s="37">
        <v>332.38541649396598</v>
      </c>
      <c r="H168" s="38" t="s">
        <v>41</v>
      </c>
      <c r="I168" t="s">
        <v>41</v>
      </c>
      <c r="J168" s="38">
        <v>9.9906985931800101</v>
      </c>
      <c r="K168" s="32" t="s">
        <v>41</v>
      </c>
      <c r="L168" t="s">
        <v>41</v>
      </c>
      <c r="M168" s="37">
        <v>365.34902853687402</v>
      </c>
      <c r="N168" s="38">
        <v>0.919816537588377</v>
      </c>
      <c r="O168" s="39">
        <v>119776.46688892</v>
      </c>
      <c r="P168" s="39">
        <v>62332.915844517003</v>
      </c>
      <c r="Q168" s="39">
        <v>25471.815278483798</v>
      </c>
      <c r="R168" s="39">
        <v>8137.0533719720097</v>
      </c>
      <c r="S168" s="39" t="s">
        <v>41</v>
      </c>
      <c r="T168" s="39">
        <v>17497.302527871099</v>
      </c>
      <c r="U168" s="39">
        <v>233215.553911764</v>
      </c>
      <c r="V168" s="39">
        <v>40000</v>
      </c>
      <c r="W168" s="32">
        <v>14340.209747049299</v>
      </c>
      <c r="X168" s="32">
        <v>17236</v>
      </c>
      <c r="Y168" s="32">
        <v>21947.223002950701</v>
      </c>
      <c r="Z168" s="32">
        <v>531.15545150516903</v>
      </c>
      <c r="AB168" s="32"/>
    </row>
    <row r="169" spans="1:29">
      <c r="A169" t="s">
        <v>164</v>
      </c>
      <c r="B169" t="s">
        <v>185</v>
      </c>
      <c r="C169">
        <v>2025</v>
      </c>
      <c r="D169" t="s">
        <v>165</v>
      </c>
      <c r="E169" s="36">
        <v>51.802947371652998</v>
      </c>
      <c r="F169" s="37">
        <v>33.037405216865402</v>
      </c>
      <c r="G169" s="37">
        <v>332.38541649396598</v>
      </c>
      <c r="H169" s="38" t="s">
        <v>41</v>
      </c>
      <c r="I169" t="s">
        <v>41</v>
      </c>
      <c r="J169" s="38">
        <v>11.028695881140401</v>
      </c>
      <c r="K169" s="32" t="s">
        <v>41</v>
      </c>
      <c r="L169" t="s">
        <v>41</v>
      </c>
      <c r="M169" s="37">
        <v>365.34902853687402</v>
      </c>
      <c r="N169" s="38">
        <v>0.83324537072262372</v>
      </c>
      <c r="O169" s="39">
        <v>119776.46688892</v>
      </c>
      <c r="P169" s="39">
        <v>62332.915844517003</v>
      </c>
      <c r="Q169" s="39">
        <v>25471.815278483798</v>
      </c>
      <c r="R169" s="39">
        <v>8137.0533719720097</v>
      </c>
      <c r="S169" s="39" t="s">
        <v>41</v>
      </c>
      <c r="T169" s="39">
        <v>17497.302527871099</v>
      </c>
      <c r="U169" s="39">
        <v>233215.553911764</v>
      </c>
      <c r="V169" s="39">
        <v>40000</v>
      </c>
      <c r="W169" s="32">
        <v>14340.209747049299</v>
      </c>
      <c r="X169" s="32">
        <v>17236</v>
      </c>
      <c r="Y169" s="32">
        <v>21947.223002950701</v>
      </c>
      <c r="Z169" s="32">
        <v>586.34057324672096</v>
      </c>
      <c r="AB169" s="32"/>
    </row>
    <row r="170" spans="1:29">
      <c r="A170" t="s">
        <v>164</v>
      </c>
      <c r="B170" t="s">
        <v>186</v>
      </c>
      <c r="C170">
        <v>2030</v>
      </c>
      <c r="D170" t="s">
        <v>165</v>
      </c>
      <c r="E170" s="36">
        <v>52.635586423247702</v>
      </c>
      <c r="F170" s="37">
        <v>32.642409641561301</v>
      </c>
      <c r="G170" s="37">
        <v>327.543621041145</v>
      </c>
      <c r="H170" s="38" t="s">
        <v>41</v>
      </c>
      <c r="I170" t="s">
        <v>41</v>
      </c>
      <c r="J170" s="38">
        <v>10.8991254242691</v>
      </c>
      <c r="K170" s="32" t="s">
        <v>41</v>
      </c>
      <c r="L170" t="s">
        <v>41</v>
      </c>
      <c r="M170" s="37">
        <v>363.67609723848398</v>
      </c>
      <c r="N170" s="38">
        <v>0.73379288452774027</v>
      </c>
      <c r="O170" s="39">
        <v>121003.99596437901</v>
      </c>
      <c r="P170" s="39">
        <v>48736.023833406398</v>
      </c>
      <c r="Q170" s="39">
        <v>21316.031012903401</v>
      </c>
      <c r="R170" s="39">
        <v>6498.1915210025099</v>
      </c>
      <c r="S170" s="39" t="s">
        <v>41</v>
      </c>
      <c r="T170" s="39">
        <v>15610.8191510248</v>
      </c>
      <c r="U170" s="39">
        <v>213165.061482716</v>
      </c>
      <c r="V170" s="39">
        <v>40000</v>
      </c>
      <c r="W170" s="32">
        <v>13891.003681349601</v>
      </c>
      <c r="X170" s="32">
        <v>17236</v>
      </c>
      <c r="Y170" s="32">
        <v>22396.429068650399</v>
      </c>
      <c r="Z170" s="32">
        <v>551.27775782597496</v>
      </c>
      <c r="AB170" s="32"/>
    </row>
    <row r="171" spans="1:29">
      <c r="A171" t="s">
        <v>164</v>
      </c>
      <c r="B171" t="s">
        <v>185</v>
      </c>
      <c r="C171">
        <v>2030</v>
      </c>
      <c r="D171" t="s">
        <v>165</v>
      </c>
      <c r="E171" s="36">
        <v>51.622112247652296</v>
      </c>
      <c r="F171" s="37">
        <v>32.642409641561301</v>
      </c>
      <c r="G171" s="37">
        <v>327.543621041145</v>
      </c>
      <c r="H171" s="38" t="s">
        <v>41</v>
      </c>
      <c r="I171" t="s">
        <v>41</v>
      </c>
      <c r="J171" s="38">
        <v>12.0391976195304</v>
      </c>
      <c r="K171" s="32" t="s">
        <v>41</v>
      </c>
      <c r="L171" t="s">
        <v>41</v>
      </c>
      <c r="M171" s="37">
        <v>363.67609723848398</v>
      </c>
      <c r="N171" s="38">
        <v>0.66430512536233388</v>
      </c>
      <c r="O171" s="39">
        <v>121003.99596437901</v>
      </c>
      <c r="P171" s="39">
        <v>48736.023833406398</v>
      </c>
      <c r="Q171" s="39">
        <v>21316.031012903401</v>
      </c>
      <c r="R171" s="39">
        <v>6498.1915210025099</v>
      </c>
      <c r="S171" s="39" t="s">
        <v>41</v>
      </c>
      <c r="T171" s="39">
        <v>15610.8191510248</v>
      </c>
      <c r="U171" s="39">
        <v>213165.061482716</v>
      </c>
      <c r="V171" s="39">
        <v>40000</v>
      </c>
      <c r="W171" s="32">
        <v>13891.003681349601</v>
      </c>
      <c r="X171" s="32">
        <v>17236</v>
      </c>
      <c r="Y171" s="32">
        <v>22396.429068650399</v>
      </c>
      <c r="Z171" s="32">
        <v>608.94260882071205</v>
      </c>
      <c r="AB171" s="32"/>
    </row>
    <row r="172" spans="1:29">
      <c r="A172" t="s">
        <v>164</v>
      </c>
      <c r="B172" t="s">
        <v>186</v>
      </c>
      <c r="C172">
        <v>2040</v>
      </c>
      <c r="D172" t="s">
        <v>165</v>
      </c>
      <c r="E172" s="36">
        <v>52.0415774073386</v>
      </c>
      <c r="F172" s="37">
        <v>32.098061394486201</v>
      </c>
      <c r="G172" s="37">
        <v>324.56536518884701</v>
      </c>
      <c r="H172" s="38" t="s">
        <v>41</v>
      </c>
      <c r="I172" t="s">
        <v>41</v>
      </c>
      <c r="J172" s="38">
        <v>12.265727110965299</v>
      </c>
      <c r="K172" s="32" t="s">
        <v>41</v>
      </c>
      <c r="L172" t="s">
        <v>41</v>
      </c>
      <c r="M172" s="37">
        <v>356.34150324827402</v>
      </c>
      <c r="N172" s="38">
        <v>0.47177912453511256</v>
      </c>
      <c r="O172" s="39">
        <v>122547.585379285</v>
      </c>
      <c r="P172" s="39">
        <v>36261.312499079097</v>
      </c>
      <c r="Q172" s="39">
        <v>17983.2098400656</v>
      </c>
      <c r="R172" s="39">
        <v>4615.3303922702298</v>
      </c>
      <c r="S172" s="39" t="s">
        <v>41</v>
      </c>
      <c r="T172" s="39">
        <v>13097.3902613838</v>
      </c>
      <c r="U172" s="39">
        <v>194504.82837208401</v>
      </c>
      <c r="V172" s="39" t="s">
        <v>41</v>
      </c>
      <c r="W172" s="32">
        <v>13530.609450337</v>
      </c>
      <c r="X172" s="32">
        <v>17236</v>
      </c>
      <c r="Y172" s="32">
        <v>22756.823299662999</v>
      </c>
      <c r="Z172" s="32">
        <v>570.06895407905904</v>
      </c>
      <c r="AB172" s="32"/>
    </row>
    <row r="173" spans="1:29">
      <c r="A173" t="s">
        <v>164</v>
      </c>
      <c r="B173" t="s">
        <v>185</v>
      </c>
      <c r="C173">
        <v>2040</v>
      </c>
      <c r="D173" t="s">
        <v>165</v>
      </c>
      <c r="E173" s="36">
        <v>51.1716756732337</v>
      </c>
      <c r="F173" s="37">
        <v>32.098061394486201</v>
      </c>
      <c r="G173" s="37">
        <v>324.56536518884701</v>
      </c>
      <c r="H173" s="38" t="s">
        <v>41</v>
      </c>
      <c r="I173" t="s">
        <v>41</v>
      </c>
      <c r="J173" s="38">
        <v>13.4655781410797</v>
      </c>
      <c r="K173" s="32" t="s">
        <v>41</v>
      </c>
      <c r="L173" t="s">
        <v>41</v>
      </c>
      <c r="M173" s="37">
        <v>356.34150324827402</v>
      </c>
      <c r="N173" s="38">
        <v>0.42974122147374894</v>
      </c>
      <c r="O173" s="39">
        <v>122547.585379285</v>
      </c>
      <c r="P173" s="39">
        <v>36261.312499079097</v>
      </c>
      <c r="Q173" s="39">
        <v>17983.2098400656</v>
      </c>
      <c r="R173" s="39">
        <v>4615.3303922702298</v>
      </c>
      <c r="S173" s="39" t="s">
        <v>41</v>
      </c>
      <c r="T173" s="39">
        <v>13097.3902613838</v>
      </c>
      <c r="U173" s="39">
        <v>194504.82837208401</v>
      </c>
      <c r="V173" s="39" t="s">
        <v>41</v>
      </c>
      <c r="W173" s="32">
        <v>13530.609450337</v>
      </c>
      <c r="X173" s="32">
        <v>17236</v>
      </c>
      <c r="Y173" s="32">
        <v>22756.823299662999</v>
      </c>
      <c r="Z173" s="32">
        <v>625.83391734621898</v>
      </c>
      <c r="AB173" s="32"/>
    </row>
    <row r="174" spans="1:29">
      <c r="A174" t="s">
        <v>164</v>
      </c>
      <c r="B174" t="s">
        <v>186</v>
      </c>
      <c r="C174">
        <v>2050</v>
      </c>
      <c r="D174" t="s">
        <v>165</v>
      </c>
      <c r="E174" s="36">
        <v>51.294918816957001</v>
      </c>
      <c r="F174" s="37">
        <v>31.9309766119766</v>
      </c>
      <c r="G174" s="37">
        <v>318.08022406001299</v>
      </c>
      <c r="H174" s="38" t="s">
        <v>41</v>
      </c>
      <c r="I174" t="s">
        <v>41</v>
      </c>
      <c r="J174" s="38">
        <v>14.1210192451944</v>
      </c>
      <c r="K174" s="32" t="s">
        <v>41</v>
      </c>
      <c r="L174" t="s">
        <v>41</v>
      </c>
      <c r="M174" s="37">
        <v>348.51398408862599</v>
      </c>
      <c r="N174" s="38">
        <v>0.33762693286307277</v>
      </c>
      <c r="O174" s="39">
        <v>123585.72056087101</v>
      </c>
      <c r="P174" s="39">
        <v>35480.725688883002</v>
      </c>
      <c r="Q174" s="39">
        <v>15423.6680387088</v>
      </c>
      <c r="R174" s="39">
        <v>3836.0659237633199</v>
      </c>
      <c r="S174" s="39" t="s">
        <v>41</v>
      </c>
      <c r="T174" s="39">
        <v>11979.439159211601</v>
      </c>
      <c r="U174" s="39">
        <v>190305.61937143799</v>
      </c>
      <c r="V174" s="39" t="s">
        <v>41</v>
      </c>
      <c r="W174" s="32">
        <v>13691.071726839102</v>
      </c>
      <c r="X174" s="32">
        <v>17236</v>
      </c>
      <c r="Y174" s="32">
        <v>22596.361023160898</v>
      </c>
      <c r="Z174" s="32">
        <v>589.29709847113702</v>
      </c>
      <c r="AB174" s="32"/>
    </row>
    <row r="175" spans="1:29">
      <c r="A175" t="s">
        <v>164</v>
      </c>
      <c r="B175" t="s">
        <v>185</v>
      </c>
      <c r="C175">
        <v>2050</v>
      </c>
      <c r="D175" t="s">
        <v>165</v>
      </c>
      <c r="E175" s="36">
        <v>50.584730456703099</v>
      </c>
      <c r="F175" s="37">
        <v>31.9309766119766</v>
      </c>
      <c r="G175" s="37">
        <v>318.08022406001299</v>
      </c>
      <c r="H175" s="38" t="s">
        <v>41</v>
      </c>
      <c r="I175" t="s">
        <v>41</v>
      </c>
      <c r="J175" s="38">
        <v>15.396335681583899</v>
      </c>
      <c r="K175" s="32" t="s">
        <v>41</v>
      </c>
      <c r="L175" t="s">
        <v>41</v>
      </c>
      <c r="M175" s="37">
        <v>348.51398408862599</v>
      </c>
      <c r="N175" s="38">
        <v>0.30966046176546708</v>
      </c>
      <c r="O175" s="39">
        <v>123585.72056087101</v>
      </c>
      <c r="P175" s="39">
        <v>35480.725688883002</v>
      </c>
      <c r="Q175" s="39">
        <v>15423.6680387088</v>
      </c>
      <c r="R175" s="39">
        <v>3836.0659237633199</v>
      </c>
      <c r="S175" s="39" t="s">
        <v>41</v>
      </c>
      <c r="T175" s="39">
        <v>11979.439159211601</v>
      </c>
      <c r="U175" s="39">
        <v>190305.61937143799</v>
      </c>
      <c r="V175" s="39" t="s">
        <v>41</v>
      </c>
      <c r="W175" s="32">
        <v>13691.071726839102</v>
      </c>
      <c r="X175" s="32">
        <v>17236</v>
      </c>
      <c r="Y175" s="32">
        <v>22596.361023160898</v>
      </c>
      <c r="Z175" s="32">
        <v>642.51848869426999</v>
      </c>
      <c r="AB175" s="32"/>
    </row>
    <row r="176" spans="1:29">
      <c r="A176" t="s">
        <v>164</v>
      </c>
      <c r="B176" t="s">
        <v>186</v>
      </c>
      <c r="C176">
        <v>2025</v>
      </c>
      <c r="D176" t="s">
        <v>167</v>
      </c>
      <c r="E176" s="36">
        <v>52.940357618940901</v>
      </c>
      <c r="F176" s="37">
        <v>33.068649406135698</v>
      </c>
      <c r="G176" s="37">
        <v>332.12886367505001</v>
      </c>
      <c r="H176" s="38" t="s">
        <v>41</v>
      </c>
      <c r="I176" t="s">
        <v>41</v>
      </c>
      <c r="J176" s="38">
        <v>10.3660468385499</v>
      </c>
      <c r="K176" s="32" t="s">
        <v>41</v>
      </c>
      <c r="L176" t="s">
        <v>41</v>
      </c>
      <c r="M176" s="37">
        <v>365.94863480701599</v>
      </c>
      <c r="N176" s="38">
        <v>0.7381828152854053</v>
      </c>
      <c r="O176" s="39">
        <v>117067.598239967</v>
      </c>
      <c r="P176" s="39">
        <v>56984.178812712598</v>
      </c>
      <c r="Q176" s="39">
        <v>22412.8770237272</v>
      </c>
      <c r="R176" s="39">
        <v>6292.4296600938796</v>
      </c>
      <c r="S176" s="39" t="s">
        <v>41</v>
      </c>
      <c r="T176" s="39">
        <v>16696.470207093102</v>
      </c>
      <c r="U176" s="39">
        <v>219453.55394359399</v>
      </c>
      <c r="V176" s="39">
        <v>40000</v>
      </c>
      <c r="W176" s="32">
        <v>14046.265082045298</v>
      </c>
      <c r="X176" s="32">
        <v>17236</v>
      </c>
      <c r="Y176" s="32">
        <v>22241.167667954702</v>
      </c>
      <c r="Z176" s="32">
        <v>550.25441668005999</v>
      </c>
      <c r="AB176" s="32"/>
    </row>
    <row r="177" spans="1:28">
      <c r="A177" t="s">
        <v>164</v>
      </c>
      <c r="B177" t="s">
        <v>185</v>
      </c>
      <c r="C177">
        <v>2025</v>
      </c>
      <c r="D177" t="s">
        <v>167</v>
      </c>
      <c r="E177" s="36">
        <v>51.850339319026602</v>
      </c>
      <c r="F177" s="37">
        <v>33.068649406135698</v>
      </c>
      <c r="G177" s="37">
        <v>332.12886367505001</v>
      </c>
      <c r="H177" s="38" t="s">
        <v>41</v>
      </c>
      <c r="I177" t="s">
        <v>41</v>
      </c>
      <c r="J177" s="38">
        <v>11.4543338329068</v>
      </c>
      <c r="K177" s="32" t="s">
        <v>41</v>
      </c>
      <c r="L177" t="s">
        <v>41</v>
      </c>
      <c r="M177" s="37">
        <v>365.94863480701599</v>
      </c>
      <c r="N177" s="38">
        <v>0.66804737405835335</v>
      </c>
      <c r="O177" s="39">
        <v>117067.598239967</v>
      </c>
      <c r="P177" s="39">
        <v>56984.178812712598</v>
      </c>
      <c r="Q177" s="39">
        <v>22412.8770237272</v>
      </c>
      <c r="R177" s="39">
        <v>6292.4296600938796</v>
      </c>
      <c r="S177" s="39" t="s">
        <v>41</v>
      </c>
      <c r="T177" s="39">
        <v>16696.470207093102</v>
      </c>
      <c r="U177" s="39">
        <v>219453.55394359399</v>
      </c>
      <c r="V177" s="39">
        <v>40000</v>
      </c>
      <c r="W177" s="32">
        <v>14046.265082045298</v>
      </c>
      <c r="X177" s="32">
        <v>17236</v>
      </c>
      <c r="Y177" s="32">
        <v>22241.167667954702</v>
      </c>
      <c r="Z177" s="32">
        <v>608.02327829019202</v>
      </c>
      <c r="AB177" s="32"/>
    </row>
    <row r="178" spans="1:28">
      <c r="A178" t="s">
        <v>164</v>
      </c>
      <c r="B178" t="s">
        <v>186</v>
      </c>
      <c r="C178">
        <v>2030</v>
      </c>
      <c r="D178" t="s">
        <v>167</v>
      </c>
      <c r="E178" s="36">
        <v>52.629109174565698</v>
      </c>
      <c r="F178" s="37">
        <v>32.505497191098101</v>
      </c>
      <c r="G178" s="37">
        <v>327.48513972278403</v>
      </c>
      <c r="H178" s="38" t="s">
        <v>41</v>
      </c>
      <c r="I178" t="s">
        <v>41</v>
      </c>
      <c r="J178" s="38">
        <v>11.780601563651301</v>
      </c>
      <c r="K178" s="32" t="s">
        <v>41</v>
      </c>
      <c r="L178" t="s">
        <v>41</v>
      </c>
      <c r="M178" s="37">
        <v>359.31322828189002</v>
      </c>
      <c r="N178" s="38">
        <v>0.491207003898047</v>
      </c>
      <c r="O178" s="39">
        <v>118944.75372996301</v>
      </c>
      <c r="P178" s="39">
        <v>34577.640371851601</v>
      </c>
      <c r="Q178" s="39">
        <v>17845.724624997601</v>
      </c>
      <c r="R178" s="39">
        <v>4651.2831255738001</v>
      </c>
      <c r="S178" s="39" t="s">
        <v>41</v>
      </c>
      <c r="T178" s="39">
        <v>13245.904344360701</v>
      </c>
      <c r="U178" s="39">
        <v>189265.306196747</v>
      </c>
      <c r="V178" s="39">
        <v>40000</v>
      </c>
      <c r="W178" s="32">
        <v>13049.505091260799</v>
      </c>
      <c r="X178" s="32">
        <v>17236</v>
      </c>
      <c r="Y178" s="32">
        <v>23237.927658739201</v>
      </c>
      <c r="Z178" s="32">
        <v>588.36293762638297</v>
      </c>
      <c r="AB178" s="32"/>
    </row>
    <row r="179" spans="1:28">
      <c r="A179" t="s">
        <v>164</v>
      </c>
      <c r="B179" t="s">
        <v>185</v>
      </c>
      <c r="C179">
        <v>2030</v>
      </c>
      <c r="D179" t="s">
        <v>167</v>
      </c>
      <c r="E179" s="36">
        <v>51.617008967030699</v>
      </c>
      <c r="F179" s="37">
        <v>32.505497191098101</v>
      </c>
      <c r="G179" s="37">
        <v>327.48513972278403</v>
      </c>
      <c r="H179" s="38" t="s">
        <v>41</v>
      </c>
      <c r="I179" t="s">
        <v>41</v>
      </c>
      <c r="J179" s="38">
        <v>13.0201823413234</v>
      </c>
      <c r="K179" s="32" t="s">
        <v>41</v>
      </c>
      <c r="L179" t="s">
        <v>41</v>
      </c>
      <c r="M179" s="37">
        <v>359.31322828189002</v>
      </c>
      <c r="N179" s="38">
        <v>0.44444185545942433</v>
      </c>
      <c r="O179" s="39">
        <v>118944.75372996301</v>
      </c>
      <c r="P179" s="39">
        <v>34577.640371851601</v>
      </c>
      <c r="Q179" s="39">
        <v>17845.724624997601</v>
      </c>
      <c r="R179" s="39">
        <v>4651.2831255738001</v>
      </c>
      <c r="S179" s="39" t="s">
        <v>41</v>
      </c>
      <c r="T179" s="39">
        <v>13245.904344360701</v>
      </c>
      <c r="U179" s="39">
        <v>189265.306196747</v>
      </c>
      <c r="V179" s="39">
        <v>40000</v>
      </c>
      <c r="W179" s="32">
        <v>13049.505091260799</v>
      </c>
      <c r="X179" s="32">
        <v>17236</v>
      </c>
      <c r="Y179" s="32">
        <v>23237.927658739201</v>
      </c>
      <c r="Z179" s="32">
        <v>650.27177851500699</v>
      </c>
      <c r="AB179" s="32"/>
    </row>
    <row r="180" spans="1:28">
      <c r="A180" t="s">
        <v>164</v>
      </c>
      <c r="B180" t="s">
        <v>186</v>
      </c>
      <c r="C180">
        <v>2040</v>
      </c>
      <c r="D180" t="s">
        <v>167</v>
      </c>
      <c r="E180" s="36">
        <v>51.448169256990397</v>
      </c>
      <c r="F180" s="37">
        <v>32.426255954144899</v>
      </c>
      <c r="G180" s="37">
        <v>326.16216839140498</v>
      </c>
      <c r="H180" s="38" t="s">
        <v>41</v>
      </c>
      <c r="I180" t="s">
        <v>41</v>
      </c>
      <c r="J180" s="38">
        <v>13.3759718570568</v>
      </c>
      <c r="K180" s="32" t="s">
        <v>41</v>
      </c>
      <c r="L180" t="s">
        <v>41</v>
      </c>
      <c r="M180" s="37">
        <v>354.38493432876601</v>
      </c>
      <c r="N180" s="38">
        <v>0.35643289830489083</v>
      </c>
      <c r="O180" s="39">
        <v>118681.33785354299</v>
      </c>
      <c r="P180" s="39">
        <v>30013.953440435798</v>
      </c>
      <c r="Q180" s="39">
        <v>14773.448484111301</v>
      </c>
      <c r="R180" s="39">
        <v>2785.0610054682302</v>
      </c>
      <c r="S180" s="39" t="s">
        <v>41</v>
      </c>
      <c r="T180" s="39">
        <v>9349.6949877759507</v>
      </c>
      <c r="U180" s="39">
        <v>175603.495771335</v>
      </c>
      <c r="V180" s="39" t="s">
        <v>41</v>
      </c>
      <c r="W180" s="32">
        <v>12903.918874223102</v>
      </c>
      <c r="X180" s="32">
        <v>17236</v>
      </c>
      <c r="Y180" s="32">
        <v>23383.513875776898</v>
      </c>
      <c r="Z180" s="32">
        <v>616.51056463898101</v>
      </c>
      <c r="AB180" s="32"/>
    </row>
    <row r="181" spans="1:28">
      <c r="A181" t="s">
        <v>164</v>
      </c>
      <c r="B181" t="s">
        <v>185</v>
      </c>
      <c r="C181">
        <v>2040</v>
      </c>
      <c r="D181" t="s">
        <v>167</v>
      </c>
      <c r="E181" s="36">
        <v>50.600977805721101</v>
      </c>
      <c r="F181" s="37">
        <v>32.426255954144899</v>
      </c>
      <c r="G181" s="37">
        <v>326.16216839140498</v>
      </c>
      <c r="H181" s="38" t="s">
        <v>41</v>
      </c>
      <c r="I181" t="s">
        <v>41</v>
      </c>
      <c r="J181" s="38">
        <v>14.7148202439862</v>
      </c>
      <c r="K181" s="32" t="s">
        <v>41</v>
      </c>
      <c r="L181" t="s">
        <v>41</v>
      </c>
      <c r="M181" s="37">
        <v>354.38493432876601</v>
      </c>
      <c r="N181" s="38">
        <v>0.32400235528557636</v>
      </c>
      <c r="O181" s="39">
        <v>118681.33785354299</v>
      </c>
      <c r="P181" s="39">
        <v>30013.953440435798</v>
      </c>
      <c r="Q181" s="39">
        <v>14773.448484111301</v>
      </c>
      <c r="R181" s="39">
        <v>2785.0610054682302</v>
      </c>
      <c r="S181" s="39" t="s">
        <v>41</v>
      </c>
      <c r="T181" s="39">
        <v>9349.6949877759507</v>
      </c>
      <c r="U181" s="39">
        <v>175603.495771335</v>
      </c>
      <c r="V181" s="39" t="s">
        <v>41</v>
      </c>
      <c r="W181" s="32">
        <v>12903.918874223102</v>
      </c>
      <c r="X181" s="32">
        <v>17236</v>
      </c>
      <c r="Y181" s="32">
        <v>23383.513875776898</v>
      </c>
      <c r="Z181" s="32">
        <v>678.21929009180303</v>
      </c>
      <c r="AB181" s="32"/>
    </row>
    <row r="182" spans="1:28">
      <c r="A182" t="s">
        <v>164</v>
      </c>
      <c r="B182" t="s">
        <v>186</v>
      </c>
      <c r="C182">
        <v>2050</v>
      </c>
      <c r="D182" t="s">
        <v>167</v>
      </c>
      <c r="E182" s="36">
        <v>51.287681921120999</v>
      </c>
      <c r="F182" s="37">
        <v>30.895730590512201</v>
      </c>
      <c r="G182" s="37">
        <v>313.90300627238901</v>
      </c>
      <c r="H182" s="38" t="s">
        <v>41</v>
      </c>
      <c r="I182" t="s">
        <v>41</v>
      </c>
      <c r="J182" s="38">
        <v>16.0390302872547</v>
      </c>
      <c r="K182" s="32" t="s">
        <v>41</v>
      </c>
      <c r="L182" t="s">
        <v>41</v>
      </c>
      <c r="M182" s="37">
        <v>344.07340690169201</v>
      </c>
      <c r="N182" s="38">
        <v>0.29725216121351028</v>
      </c>
      <c r="O182" s="39">
        <v>119420.22024343</v>
      </c>
      <c r="P182" s="39">
        <v>24821.5899835122</v>
      </c>
      <c r="Q182" s="39">
        <v>11538.1697714278</v>
      </c>
      <c r="R182" s="39">
        <v>2018.4368848425299</v>
      </c>
      <c r="S182" s="39" t="s">
        <v>41</v>
      </c>
      <c r="T182" s="39">
        <v>7448.1648595871002</v>
      </c>
      <c r="U182" s="39">
        <v>165246.58174279999</v>
      </c>
      <c r="V182" s="39" t="s">
        <v>41</v>
      </c>
      <c r="W182" s="32">
        <v>12450.960765646501</v>
      </c>
      <c r="X182" s="32">
        <v>17236</v>
      </c>
      <c r="Y182" s="32">
        <v>23836.471984353499</v>
      </c>
      <c r="Z182" s="32">
        <v>619.93990779805199</v>
      </c>
      <c r="AB182" s="32"/>
    </row>
    <row r="183" spans="1:28">
      <c r="A183" t="s">
        <v>164</v>
      </c>
      <c r="B183" t="s">
        <v>185</v>
      </c>
      <c r="C183">
        <v>2050</v>
      </c>
      <c r="D183" t="s">
        <v>167</v>
      </c>
      <c r="E183" s="36">
        <v>50.582979942756403</v>
      </c>
      <c r="F183" s="37">
        <v>30.895730590512201</v>
      </c>
      <c r="G183" s="37">
        <v>313.90300627238901</v>
      </c>
      <c r="H183" s="38" t="s">
        <v>41</v>
      </c>
      <c r="I183" t="s">
        <v>41</v>
      </c>
      <c r="J183" s="38">
        <v>17.562857636639301</v>
      </c>
      <c r="K183" s="32" t="s">
        <v>41</v>
      </c>
      <c r="L183" t="s">
        <v>41</v>
      </c>
      <c r="M183" s="37">
        <v>344.07340690169201</v>
      </c>
      <c r="N183" s="38">
        <v>0.27146131428573761</v>
      </c>
      <c r="O183" s="39">
        <v>119420.22024343</v>
      </c>
      <c r="P183" s="39">
        <v>24821.5899835122</v>
      </c>
      <c r="Q183" s="39">
        <v>11538.1697714278</v>
      </c>
      <c r="R183" s="39">
        <v>2018.4368848425299</v>
      </c>
      <c r="S183" s="39" t="s">
        <v>41</v>
      </c>
      <c r="T183" s="39">
        <v>7448.1648595871002</v>
      </c>
      <c r="U183" s="39">
        <v>165246.58174279999</v>
      </c>
      <c r="V183" s="39" t="s">
        <v>41</v>
      </c>
      <c r="W183" s="32">
        <v>12450.960765646501</v>
      </c>
      <c r="X183" s="32">
        <v>17236</v>
      </c>
      <c r="Y183" s="32">
        <v>23836.471984353499</v>
      </c>
      <c r="Z183" s="32">
        <v>678.83881686914901</v>
      </c>
      <c r="AB183" s="32"/>
    </row>
    <row r="184" spans="1:28">
      <c r="A184" t="s">
        <v>164</v>
      </c>
      <c r="B184" t="s">
        <v>184</v>
      </c>
      <c r="C184">
        <v>2025</v>
      </c>
      <c r="D184" t="s">
        <v>165</v>
      </c>
      <c r="E184" s="36">
        <v>52.722971046823801</v>
      </c>
      <c r="F184" s="37">
        <v>33.240107250723099</v>
      </c>
      <c r="G184" s="37">
        <v>333.25781185449102</v>
      </c>
      <c r="H184" s="38" t="s">
        <v>41</v>
      </c>
      <c r="I184" t="s">
        <v>41</v>
      </c>
      <c r="J184" s="38">
        <v>10.4643004023379</v>
      </c>
      <c r="K184" s="32" t="s">
        <v>41</v>
      </c>
      <c r="L184" t="s">
        <v>41</v>
      </c>
      <c r="M184" s="37">
        <v>366.28722211175699</v>
      </c>
      <c r="N184" s="38">
        <v>0.87919367520554803</v>
      </c>
      <c r="O184" s="39">
        <v>101038.080988045</v>
      </c>
      <c r="P184" s="39">
        <v>62249.242236521997</v>
      </c>
      <c r="Q184" s="39">
        <v>12267.640978760101</v>
      </c>
      <c r="R184" s="39">
        <v>8146.0426083048096</v>
      </c>
      <c r="S184" s="39" t="s">
        <v>41</v>
      </c>
      <c r="T184" s="39">
        <v>17451.3095507777</v>
      </c>
      <c r="U184" s="39">
        <v>201152.31636241</v>
      </c>
      <c r="V184" s="39">
        <v>40000</v>
      </c>
      <c r="W184" s="32">
        <v>13019.2324783613</v>
      </c>
      <c r="X184" s="32">
        <v>17236</v>
      </c>
      <c r="Y184" s="32">
        <v>23268.2002716387</v>
      </c>
      <c r="Z184" s="32">
        <v>273.52942089296403</v>
      </c>
      <c r="AB184" s="32"/>
    </row>
    <row r="185" spans="1:28">
      <c r="A185" t="s">
        <v>164</v>
      </c>
      <c r="B185" t="s">
        <v>183</v>
      </c>
      <c r="C185">
        <v>2025</v>
      </c>
      <c r="D185" t="s">
        <v>165</v>
      </c>
      <c r="E185" s="36">
        <v>51.642397485118401</v>
      </c>
      <c r="F185" s="37">
        <v>33.240107250723099</v>
      </c>
      <c r="G185" s="37">
        <v>333.25781185449102</v>
      </c>
      <c r="H185" s="38" t="s">
        <v>41</v>
      </c>
      <c r="I185" t="s">
        <v>41</v>
      </c>
      <c r="J185" s="38">
        <v>11.4516440322355</v>
      </c>
      <c r="K185" s="32" t="s">
        <v>41</v>
      </c>
      <c r="L185" t="s">
        <v>41</v>
      </c>
      <c r="M185" s="37">
        <v>366.28722211175699</v>
      </c>
      <c r="N185" s="38">
        <v>0.80339091079749303</v>
      </c>
      <c r="O185" s="39">
        <v>101038.080988045</v>
      </c>
      <c r="P185" s="39">
        <v>62249.242236521997</v>
      </c>
      <c r="Q185" s="39">
        <v>12267.640978760101</v>
      </c>
      <c r="R185" s="39">
        <v>8146.0426083048096</v>
      </c>
      <c r="S185" s="39" t="s">
        <v>41</v>
      </c>
      <c r="T185" s="39">
        <v>17451.3095507777</v>
      </c>
      <c r="U185" s="39">
        <v>201152.31636241</v>
      </c>
      <c r="V185" s="39">
        <v>40000</v>
      </c>
      <c r="W185" s="32">
        <v>13019.2324783613</v>
      </c>
      <c r="X185" s="32">
        <v>17236</v>
      </c>
      <c r="Y185" s="32">
        <v>23268.2002716387</v>
      </c>
      <c r="Z185" s="32">
        <v>299.337885952693</v>
      </c>
      <c r="AB185" s="32"/>
    </row>
    <row r="186" spans="1:28">
      <c r="A186" t="s">
        <v>164</v>
      </c>
      <c r="B186" t="s">
        <v>184</v>
      </c>
      <c r="C186">
        <v>2030</v>
      </c>
      <c r="D186" t="s">
        <v>165</v>
      </c>
      <c r="E186" s="36">
        <v>52.477165805643097</v>
      </c>
      <c r="F186" s="37">
        <v>32.5735054263899</v>
      </c>
      <c r="G186" s="37">
        <v>328.34173449554498</v>
      </c>
      <c r="H186" s="38" t="s">
        <v>41</v>
      </c>
      <c r="I186" t="s">
        <v>41</v>
      </c>
      <c r="J186" s="38">
        <v>11.429559627161201</v>
      </c>
      <c r="K186" s="32" t="s">
        <v>41</v>
      </c>
      <c r="L186" t="s">
        <v>41</v>
      </c>
      <c r="M186" s="37">
        <v>360.24583078886099</v>
      </c>
      <c r="N186" s="38">
        <v>0.70059731424636773</v>
      </c>
      <c r="O186" s="39">
        <v>101883.08962784801</v>
      </c>
      <c r="P186" s="39">
        <v>48831.311776809503</v>
      </c>
      <c r="Q186" s="39">
        <v>10224.750852687101</v>
      </c>
      <c r="R186" s="39">
        <v>6505.1974590240598</v>
      </c>
      <c r="S186" s="39" t="s">
        <v>41</v>
      </c>
      <c r="T186" s="39">
        <v>15672.146078842999</v>
      </c>
      <c r="U186" s="39">
        <v>183116.49579521199</v>
      </c>
      <c r="V186" s="39">
        <v>40000</v>
      </c>
      <c r="W186" s="32">
        <v>12671.896515839901</v>
      </c>
      <c r="X186" s="32">
        <v>17236</v>
      </c>
      <c r="Y186" s="32">
        <v>23615.536234160099</v>
      </c>
      <c r="Z186" s="32">
        <v>282.26905566656501</v>
      </c>
      <c r="AB186" s="32"/>
    </row>
    <row r="187" spans="1:28">
      <c r="A187" t="s">
        <v>164</v>
      </c>
      <c r="B187" t="s">
        <v>183</v>
      </c>
      <c r="C187">
        <v>2030</v>
      </c>
      <c r="D187" t="s">
        <v>165</v>
      </c>
      <c r="E187" s="36">
        <v>51.471297773420801</v>
      </c>
      <c r="F187" s="37">
        <v>32.5735054263899</v>
      </c>
      <c r="G187" s="37">
        <v>328.34173449554498</v>
      </c>
      <c r="H187" s="38" t="s">
        <v>41</v>
      </c>
      <c r="I187" t="s">
        <v>41</v>
      </c>
      <c r="J187" s="38">
        <v>12.4706253396312</v>
      </c>
      <c r="K187" s="32" t="s">
        <v>41</v>
      </c>
      <c r="L187" t="s">
        <v>41</v>
      </c>
      <c r="M187" s="37">
        <v>360.24583078886099</v>
      </c>
      <c r="N187" s="38">
        <v>0.64211044432232645</v>
      </c>
      <c r="O187" s="39">
        <v>101883.08962784801</v>
      </c>
      <c r="P187" s="39">
        <v>48831.311776809503</v>
      </c>
      <c r="Q187" s="39">
        <v>10224.750852687101</v>
      </c>
      <c r="R187" s="39">
        <v>6505.1974590240598</v>
      </c>
      <c r="S187" s="39" t="s">
        <v>41</v>
      </c>
      <c r="T187" s="39">
        <v>15672.146078842999</v>
      </c>
      <c r="U187" s="39">
        <v>183116.49579521199</v>
      </c>
      <c r="V187" s="39">
        <v>40000</v>
      </c>
      <c r="W187" s="32">
        <v>12671.896515839901</v>
      </c>
      <c r="X187" s="32">
        <v>17236</v>
      </c>
      <c r="Y187" s="32">
        <v>23615.536234160099</v>
      </c>
      <c r="Z187" s="32">
        <v>307.9796381502</v>
      </c>
      <c r="AB187" s="32"/>
    </row>
    <row r="188" spans="1:28">
      <c r="A188" t="s">
        <v>164</v>
      </c>
      <c r="B188" t="s">
        <v>184</v>
      </c>
      <c r="C188">
        <v>2040</v>
      </c>
      <c r="D188" t="s">
        <v>165</v>
      </c>
      <c r="E188" s="36">
        <v>51.820340359817799</v>
      </c>
      <c r="F188" s="37">
        <v>32.452937351105803</v>
      </c>
      <c r="G188" s="37">
        <v>325.74610926867899</v>
      </c>
      <c r="H188" s="38" t="s">
        <v>41</v>
      </c>
      <c r="I188" t="s">
        <v>41</v>
      </c>
      <c r="J188" s="38">
        <v>12.7386329525773</v>
      </c>
      <c r="K188" s="32" t="s">
        <v>41</v>
      </c>
      <c r="L188" t="s">
        <v>41</v>
      </c>
      <c r="M188" s="37">
        <v>357.05889806024402</v>
      </c>
      <c r="N188" s="38">
        <v>0.45473492623081568</v>
      </c>
      <c r="O188" s="39">
        <v>103219.03896656301</v>
      </c>
      <c r="P188" s="39">
        <v>36303.899142238901</v>
      </c>
      <c r="Q188" s="39">
        <v>8661.4949968277106</v>
      </c>
      <c r="R188" s="39">
        <v>4616.55358606155</v>
      </c>
      <c r="S188" s="39" t="s">
        <v>41</v>
      </c>
      <c r="T188" s="39">
        <v>13165.075874476201</v>
      </c>
      <c r="U188" s="39">
        <v>165966.062566168</v>
      </c>
      <c r="V188" s="39" t="s">
        <v>41</v>
      </c>
      <c r="W188" s="32">
        <v>12575.377471644799</v>
      </c>
      <c r="X188" s="32">
        <v>17236</v>
      </c>
      <c r="Y188" s="32">
        <v>23712.055278355201</v>
      </c>
      <c r="Z188" s="32">
        <v>288.75497319285199</v>
      </c>
      <c r="AB188" s="32"/>
    </row>
    <row r="189" spans="1:28">
      <c r="A189" t="s">
        <v>164</v>
      </c>
      <c r="B189" t="s">
        <v>183</v>
      </c>
      <c r="C189">
        <v>2040</v>
      </c>
      <c r="D189" t="s">
        <v>165</v>
      </c>
      <c r="E189" s="36">
        <v>50.9569049537239</v>
      </c>
      <c r="F189" s="37">
        <v>32.452937351105803</v>
      </c>
      <c r="G189" s="37">
        <v>325.74610926867899</v>
      </c>
      <c r="H189" s="38" t="s">
        <v>41</v>
      </c>
      <c r="I189" t="s">
        <v>41</v>
      </c>
      <c r="J189" s="38">
        <v>13.830925641671</v>
      </c>
      <c r="K189" s="32" t="s">
        <v>41</v>
      </c>
      <c r="L189" t="s">
        <v>41</v>
      </c>
      <c r="M189" s="37">
        <v>357.05889806024402</v>
      </c>
      <c r="N189" s="38">
        <v>0.41882238875747618</v>
      </c>
      <c r="O189" s="39">
        <v>103219.03896656301</v>
      </c>
      <c r="P189" s="39">
        <v>36303.899142238901</v>
      </c>
      <c r="Q189" s="39">
        <v>8661.4949968277106</v>
      </c>
      <c r="R189" s="39">
        <v>4616.55358606155</v>
      </c>
      <c r="S189" s="39" t="s">
        <v>41</v>
      </c>
      <c r="T189" s="39">
        <v>13165.075874476201</v>
      </c>
      <c r="U189" s="39">
        <v>165966.062566168</v>
      </c>
      <c r="V189" s="39" t="s">
        <v>41</v>
      </c>
      <c r="W189" s="32">
        <v>12575.377471644799</v>
      </c>
      <c r="X189" s="32">
        <v>17236</v>
      </c>
      <c r="Y189" s="32">
        <v>23712.055278355201</v>
      </c>
      <c r="Z189" s="32">
        <v>313.51469013674898</v>
      </c>
      <c r="AB189" s="32"/>
    </row>
    <row r="190" spans="1:28">
      <c r="A190" t="s">
        <v>164</v>
      </c>
      <c r="B190" t="s">
        <v>184</v>
      </c>
      <c r="C190">
        <v>2050</v>
      </c>
      <c r="D190" t="s">
        <v>165</v>
      </c>
      <c r="E190" s="36">
        <v>51.490532401410597</v>
      </c>
      <c r="F190" s="37">
        <v>31.356420909273101</v>
      </c>
      <c r="G190" s="37">
        <v>317.25906368097299</v>
      </c>
      <c r="H190" s="38" t="s">
        <v>41</v>
      </c>
      <c r="I190" t="s">
        <v>41</v>
      </c>
      <c r="J190" s="38">
        <v>14.587191037952699</v>
      </c>
      <c r="K190" s="32" t="s">
        <v>41</v>
      </c>
      <c r="L190" t="s">
        <v>41</v>
      </c>
      <c r="M190" s="37">
        <v>347.93803332847102</v>
      </c>
      <c r="N190" s="38">
        <v>0.32703429968814213</v>
      </c>
      <c r="O190" s="39">
        <v>104173.714301213</v>
      </c>
      <c r="P190" s="39">
        <v>35511.026290185997</v>
      </c>
      <c r="Q190" s="39">
        <v>7501.4823558539802</v>
      </c>
      <c r="R190" s="39">
        <v>3843.3663134482599</v>
      </c>
      <c r="S190" s="39" t="s">
        <v>41</v>
      </c>
      <c r="T190" s="39">
        <v>12093.4258753172</v>
      </c>
      <c r="U190" s="39">
        <v>163123.01513601901</v>
      </c>
      <c r="V190" s="39" t="s">
        <v>41</v>
      </c>
      <c r="W190" s="32">
        <v>12536.9992393014</v>
      </c>
      <c r="X190" s="32">
        <v>17236</v>
      </c>
      <c r="Y190" s="32">
        <v>23750.4335106986</v>
      </c>
      <c r="Z190" s="32">
        <v>295.73779823439401</v>
      </c>
      <c r="AB190" s="32"/>
    </row>
    <row r="191" spans="1:28">
      <c r="A191" t="s">
        <v>164</v>
      </c>
      <c r="B191" t="s">
        <v>183</v>
      </c>
      <c r="C191">
        <v>2050</v>
      </c>
      <c r="D191" t="s">
        <v>165</v>
      </c>
      <c r="E191" s="36">
        <v>50.7639010516924</v>
      </c>
      <c r="F191" s="37">
        <v>31.356420909273101</v>
      </c>
      <c r="G191" s="37">
        <v>317.25906368097299</v>
      </c>
      <c r="H191" s="38" t="s">
        <v>41</v>
      </c>
      <c r="I191" t="s">
        <v>41</v>
      </c>
      <c r="J191" s="38">
        <v>15.7495517524444</v>
      </c>
      <c r="K191" s="32" t="s">
        <v>41</v>
      </c>
      <c r="L191" t="s">
        <v>41</v>
      </c>
      <c r="M191" s="37">
        <v>347.93803332847102</v>
      </c>
      <c r="N191" s="38">
        <v>0.30289825897893252</v>
      </c>
      <c r="O191" s="39">
        <v>104173.714301213</v>
      </c>
      <c r="P191" s="39">
        <v>35511.026290185997</v>
      </c>
      <c r="Q191" s="39">
        <v>7501.4823558539802</v>
      </c>
      <c r="R191" s="39">
        <v>3843.3663134482599</v>
      </c>
      <c r="S191" s="39" t="s">
        <v>41</v>
      </c>
      <c r="T191" s="39">
        <v>12093.4258753172</v>
      </c>
      <c r="U191" s="39">
        <v>163123.01513601901</v>
      </c>
      <c r="V191" s="39" t="s">
        <v>41</v>
      </c>
      <c r="W191" s="32">
        <v>12536.9992393014</v>
      </c>
      <c r="X191" s="32">
        <v>17236</v>
      </c>
      <c r="Y191" s="32">
        <v>23750.4335106986</v>
      </c>
      <c r="Z191" s="32">
        <v>319.30326725194197</v>
      </c>
      <c r="AB191" s="32"/>
    </row>
    <row r="192" spans="1:28">
      <c r="A192" t="s">
        <v>164</v>
      </c>
      <c r="B192" t="s">
        <v>184</v>
      </c>
      <c r="C192">
        <v>2025</v>
      </c>
      <c r="D192" t="s">
        <v>167</v>
      </c>
      <c r="E192" s="36">
        <v>52.856051844796703</v>
      </c>
      <c r="F192" s="37">
        <v>33.133108322778099</v>
      </c>
      <c r="G192" s="37">
        <v>332.56569635090102</v>
      </c>
      <c r="H192" s="38" t="s">
        <v>41</v>
      </c>
      <c r="I192" t="s">
        <v>41</v>
      </c>
      <c r="J192" s="38">
        <v>10.839582767745901</v>
      </c>
      <c r="K192" s="32" t="s">
        <v>41</v>
      </c>
      <c r="L192" t="s">
        <v>41</v>
      </c>
      <c r="M192" s="37">
        <v>365.00152626136003</v>
      </c>
      <c r="N192" s="38">
        <v>0.70728201077802921</v>
      </c>
      <c r="O192" s="39">
        <v>98146.285121403605</v>
      </c>
      <c r="P192" s="39">
        <v>57103.7144562783</v>
      </c>
      <c r="Q192" s="39">
        <v>10758.4808979687</v>
      </c>
      <c r="R192" s="39">
        <v>6298.0121594996699</v>
      </c>
      <c r="S192" s="39" t="s">
        <v>41</v>
      </c>
      <c r="T192" s="39">
        <v>16764.3076616361</v>
      </c>
      <c r="U192" s="39">
        <v>189070.80029678601</v>
      </c>
      <c r="V192" s="39">
        <v>40000</v>
      </c>
      <c r="W192" s="32">
        <v>12845.3368623243</v>
      </c>
      <c r="X192" s="32">
        <v>17236</v>
      </c>
      <c r="Y192" s="32">
        <v>23442.095887675699</v>
      </c>
      <c r="Z192" s="32">
        <v>280.00103840301199</v>
      </c>
      <c r="AB192" s="32"/>
    </row>
    <row r="193" spans="1:28">
      <c r="A193" t="s">
        <v>164</v>
      </c>
      <c r="B193" t="s">
        <v>183</v>
      </c>
      <c r="C193">
        <v>2025</v>
      </c>
      <c r="D193" t="s">
        <v>167</v>
      </c>
      <c r="E193" s="36">
        <v>51.769707327221603</v>
      </c>
      <c r="F193" s="37">
        <v>33.133108322778099</v>
      </c>
      <c r="G193" s="37">
        <v>332.56569635090102</v>
      </c>
      <c r="H193" s="38" t="s">
        <v>41</v>
      </c>
      <c r="I193" t="s">
        <v>41</v>
      </c>
      <c r="J193" s="38">
        <v>11.866544518153701</v>
      </c>
      <c r="K193" s="32" t="s">
        <v>41</v>
      </c>
      <c r="L193" t="s">
        <v>41</v>
      </c>
      <c r="M193" s="37">
        <v>365.00152626136003</v>
      </c>
      <c r="N193" s="38">
        <v>0.64607197859811671</v>
      </c>
      <c r="O193" s="39">
        <v>98146.285121403605</v>
      </c>
      <c r="P193" s="39">
        <v>57103.7144562783</v>
      </c>
      <c r="Q193" s="39">
        <v>10758.4808979687</v>
      </c>
      <c r="R193" s="39">
        <v>6298.0121594996699</v>
      </c>
      <c r="S193" s="39" t="s">
        <v>41</v>
      </c>
      <c r="T193" s="39">
        <v>16764.3076616361</v>
      </c>
      <c r="U193" s="39">
        <v>189070.80029678601</v>
      </c>
      <c r="V193" s="39">
        <v>40000</v>
      </c>
      <c r="W193" s="32">
        <v>12845.3368623243</v>
      </c>
      <c r="X193" s="32">
        <v>17236</v>
      </c>
      <c r="Y193" s="32">
        <v>23442.095887675699</v>
      </c>
      <c r="Z193" s="32">
        <v>306.52884511619999</v>
      </c>
      <c r="AB193" s="32"/>
    </row>
    <row r="194" spans="1:28">
      <c r="A194" t="s">
        <v>164</v>
      </c>
      <c r="B194" t="s">
        <v>184</v>
      </c>
      <c r="C194">
        <v>2030</v>
      </c>
      <c r="D194" t="s">
        <v>167</v>
      </c>
      <c r="E194" s="36">
        <v>52.397162307381599</v>
      </c>
      <c r="F194" s="37">
        <v>32.799496325481201</v>
      </c>
      <c r="G194" s="37">
        <v>328.68907523644498</v>
      </c>
      <c r="H194" s="38" t="s">
        <v>41</v>
      </c>
      <c r="I194" t="s">
        <v>41</v>
      </c>
      <c r="J194" s="38">
        <v>12.1734666846002</v>
      </c>
      <c r="K194" s="32" t="s">
        <v>41</v>
      </c>
      <c r="L194" t="s">
        <v>41</v>
      </c>
      <c r="M194" s="37">
        <v>361.10219037799601</v>
      </c>
      <c r="N194" s="38">
        <v>0.4758464836725283</v>
      </c>
      <c r="O194" s="39">
        <v>98118.738662331103</v>
      </c>
      <c r="P194" s="39">
        <v>34553.045390216299</v>
      </c>
      <c r="Q194" s="39">
        <v>8659.8801234664006</v>
      </c>
      <c r="R194" s="39">
        <v>4661.9073434778502</v>
      </c>
      <c r="S194" s="39" t="s">
        <v>41</v>
      </c>
      <c r="T194" s="39">
        <v>13330.696827678999</v>
      </c>
      <c r="U194" s="39">
        <v>159324.26834717</v>
      </c>
      <c r="V194" s="39">
        <v>30219.318617564</v>
      </c>
      <c r="W194" s="32">
        <v>12584.2881971223</v>
      </c>
      <c r="X194" s="32">
        <v>17236</v>
      </c>
      <c r="Y194" s="32">
        <v>23703.1445528777</v>
      </c>
      <c r="Z194" s="32">
        <v>301.56066143121802</v>
      </c>
      <c r="AB194" s="32"/>
    </row>
    <row r="195" spans="1:28">
      <c r="A195" t="s">
        <v>164</v>
      </c>
      <c r="B195" t="s">
        <v>183</v>
      </c>
      <c r="C195">
        <v>2030</v>
      </c>
      <c r="D195" t="s">
        <v>167</v>
      </c>
      <c r="E195" s="36">
        <v>51.3946832095234</v>
      </c>
      <c r="F195" s="37">
        <v>32.799496325481201</v>
      </c>
      <c r="G195" s="37">
        <v>328.68907523644498</v>
      </c>
      <c r="H195" s="38" t="s">
        <v>41</v>
      </c>
      <c r="I195" t="s">
        <v>41</v>
      </c>
      <c r="J195" s="38">
        <v>13.281130727732499</v>
      </c>
      <c r="K195" s="32" t="s">
        <v>41</v>
      </c>
      <c r="L195" t="s">
        <v>41</v>
      </c>
      <c r="M195" s="37">
        <v>361.10219037799601</v>
      </c>
      <c r="N195" s="38">
        <v>0.43616025131624248</v>
      </c>
      <c r="O195" s="39">
        <v>98118.738662331103</v>
      </c>
      <c r="P195" s="39">
        <v>34553.045390216299</v>
      </c>
      <c r="Q195" s="39">
        <v>8659.8801234664006</v>
      </c>
      <c r="R195" s="39">
        <v>4661.9073434778502</v>
      </c>
      <c r="S195" s="39" t="s">
        <v>41</v>
      </c>
      <c r="T195" s="39">
        <v>13330.696827678999</v>
      </c>
      <c r="U195" s="39">
        <v>159324.26834717</v>
      </c>
      <c r="V195" s="39">
        <v>30219.318617564</v>
      </c>
      <c r="W195" s="32">
        <v>12584.2881971223</v>
      </c>
      <c r="X195" s="32">
        <v>17236</v>
      </c>
      <c r="Y195" s="32">
        <v>23703.1445528777</v>
      </c>
      <c r="Z195" s="32">
        <v>328.99967368178</v>
      </c>
      <c r="AB195" s="32"/>
    </row>
    <row r="196" spans="1:28">
      <c r="A196" t="s">
        <v>164</v>
      </c>
      <c r="B196" t="s">
        <v>184</v>
      </c>
      <c r="C196">
        <v>2040</v>
      </c>
      <c r="D196" t="s">
        <v>167</v>
      </c>
      <c r="E196" s="36">
        <v>51.7959997884873</v>
      </c>
      <c r="F196" s="37">
        <v>32.073665397662303</v>
      </c>
      <c r="G196" s="37">
        <v>324.28353710298302</v>
      </c>
      <c r="H196" s="38" t="s">
        <v>41</v>
      </c>
      <c r="I196" t="s">
        <v>41</v>
      </c>
      <c r="J196" s="38">
        <v>13.805735913951199</v>
      </c>
      <c r="K196" s="32" t="s">
        <v>41</v>
      </c>
      <c r="L196" t="s">
        <v>41</v>
      </c>
      <c r="M196" s="37">
        <v>356.02501919098898</v>
      </c>
      <c r="N196" s="38">
        <v>0.34554563662870214</v>
      </c>
      <c r="O196" s="39">
        <v>99007.389843042605</v>
      </c>
      <c r="P196" s="39">
        <v>29759.992341181001</v>
      </c>
      <c r="Q196" s="39">
        <v>7150.0779372549396</v>
      </c>
      <c r="R196" s="39">
        <v>2786.33837946315</v>
      </c>
      <c r="S196" s="39" t="s">
        <v>41</v>
      </c>
      <c r="T196" s="39">
        <v>9204.2642509051493</v>
      </c>
      <c r="U196" s="39">
        <v>147908.06275184601</v>
      </c>
      <c r="V196" s="39" t="s">
        <v>41</v>
      </c>
      <c r="W196" s="32">
        <v>12259.928164044999</v>
      </c>
      <c r="X196" s="32">
        <v>17236</v>
      </c>
      <c r="Y196" s="32">
        <v>24027.504585955001</v>
      </c>
      <c r="Z196" s="32">
        <v>308.338072323223</v>
      </c>
      <c r="AB196" s="32"/>
    </row>
    <row r="197" spans="1:28">
      <c r="A197" t="s">
        <v>164</v>
      </c>
      <c r="B197" t="s">
        <v>183</v>
      </c>
      <c r="C197">
        <v>2040</v>
      </c>
      <c r="D197" t="s">
        <v>167</v>
      </c>
      <c r="E197" s="36">
        <v>50.9357723610836</v>
      </c>
      <c r="F197" s="37">
        <v>32.073665397662303</v>
      </c>
      <c r="G197" s="37">
        <v>324.28353710298302</v>
      </c>
      <c r="H197" s="38" t="s">
        <v>41</v>
      </c>
      <c r="I197" t="s">
        <v>41</v>
      </c>
      <c r="J197" s="38">
        <v>15.0134070041595</v>
      </c>
      <c r="K197" s="32" t="s">
        <v>41</v>
      </c>
      <c r="L197" t="s">
        <v>41</v>
      </c>
      <c r="M197" s="37">
        <v>356.02501919098898</v>
      </c>
      <c r="N197" s="38">
        <v>0.31775011522649871</v>
      </c>
      <c r="O197" s="39">
        <v>99007.389843042605</v>
      </c>
      <c r="P197" s="39">
        <v>29759.992341181001</v>
      </c>
      <c r="Q197" s="39">
        <v>7150.0779372549396</v>
      </c>
      <c r="R197" s="39">
        <v>2786.33837946315</v>
      </c>
      <c r="S197" s="39" t="s">
        <v>41</v>
      </c>
      <c r="T197" s="39">
        <v>9204.2642509051493</v>
      </c>
      <c r="U197" s="39">
        <v>147908.06275184601</v>
      </c>
      <c r="V197" s="39" t="s">
        <v>41</v>
      </c>
      <c r="W197" s="32">
        <v>12259.928164044999</v>
      </c>
      <c r="X197" s="32">
        <v>17236</v>
      </c>
      <c r="Y197" s="32">
        <v>24027.504585955001</v>
      </c>
      <c r="Z197" s="32">
        <v>335.31026549541298</v>
      </c>
      <c r="AB197" s="32"/>
    </row>
    <row r="198" spans="1:28">
      <c r="A198" t="s">
        <v>164</v>
      </c>
      <c r="B198" t="s">
        <v>184</v>
      </c>
      <c r="C198">
        <v>2050</v>
      </c>
      <c r="D198" t="s">
        <v>167</v>
      </c>
      <c r="E198" s="36">
        <v>51.268281053577098</v>
      </c>
      <c r="F198" s="37">
        <v>31.021576222712099</v>
      </c>
      <c r="G198" s="37">
        <v>314.24452999641602</v>
      </c>
      <c r="H198" s="38" t="s">
        <v>41</v>
      </c>
      <c r="I198" t="s">
        <v>41</v>
      </c>
      <c r="J198" s="38">
        <v>16.314135144397198</v>
      </c>
      <c r="K198" s="32" t="s">
        <v>41</v>
      </c>
      <c r="L198" t="s">
        <v>41</v>
      </c>
      <c r="M198" s="37">
        <v>344.813784180531</v>
      </c>
      <c r="N198" s="38">
        <v>0.29241585675795706</v>
      </c>
      <c r="O198" s="39">
        <v>99136.695069529203</v>
      </c>
      <c r="P198" s="39">
        <v>24875.552529715798</v>
      </c>
      <c r="Q198" s="39">
        <v>5676.61670110867</v>
      </c>
      <c r="R198" s="39">
        <v>2023.10306823666</v>
      </c>
      <c r="S198" s="39" t="s">
        <v>41</v>
      </c>
      <c r="T198" s="39">
        <v>7433.6155662474803</v>
      </c>
      <c r="U198" s="39">
        <v>139145.582934837</v>
      </c>
      <c r="V198" s="39" t="s">
        <v>41</v>
      </c>
      <c r="W198" s="32">
        <v>12088.2780990959</v>
      </c>
      <c r="X198" s="32">
        <v>17236</v>
      </c>
      <c r="Y198" s="32">
        <v>24199.1546509041</v>
      </c>
      <c r="Z198" s="32">
        <v>316.46444290077898</v>
      </c>
      <c r="AB198" s="32"/>
    </row>
    <row r="199" spans="1:28">
      <c r="A199" t="s">
        <v>164</v>
      </c>
      <c r="B199" t="s">
        <v>183</v>
      </c>
      <c r="C199">
        <v>2050</v>
      </c>
      <c r="D199" t="s">
        <v>167</v>
      </c>
      <c r="E199" s="36">
        <v>50.554241687300198</v>
      </c>
      <c r="F199" s="37">
        <v>31.021576222712099</v>
      </c>
      <c r="G199" s="37">
        <v>314.24452999641602</v>
      </c>
      <c r="H199" s="38" t="s">
        <v>41</v>
      </c>
      <c r="I199" t="s">
        <v>41</v>
      </c>
      <c r="J199" s="38">
        <v>17.655940207043599</v>
      </c>
      <c r="K199" s="32" t="s">
        <v>41</v>
      </c>
      <c r="L199" t="s">
        <v>41</v>
      </c>
      <c r="M199" s="37">
        <v>344.813784180531</v>
      </c>
      <c r="N199" s="38">
        <v>0.27019302000189566</v>
      </c>
      <c r="O199" s="39">
        <v>99136.695069529203</v>
      </c>
      <c r="P199" s="39">
        <v>24875.552529715798</v>
      </c>
      <c r="Q199" s="39">
        <v>5676.61670110867</v>
      </c>
      <c r="R199" s="39">
        <v>2023.10306823666</v>
      </c>
      <c r="S199" s="39" t="s">
        <v>41</v>
      </c>
      <c r="T199" s="39">
        <v>7433.6155662474803</v>
      </c>
      <c r="U199" s="39">
        <v>139145.582934837</v>
      </c>
      <c r="V199" s="39" t="s">
        <v>41</v>
      </c>
      <c r="W199" s="32">
        <v>12088.2780990959</v>
      </c>
      <c r="X199" s="32">
        <v>17236</v>
      </c>
      <c r="Y199" s="32">
        <v>24199.1546509041</v>
      </c>
      <c r="Z199" s="32">
        <v>342.49301186097199</v>
      </c>
      <c r="AB199" s="32"/>
    </row>
    <row r="200" spans="1:28">
      <c r="A200" t="s">
        <v>131</v>
      </c>
      <c r="B200" t="s">
        <v>179</v>
      </c>
      <c r="C200">
        <v>2020</v>
      </c>
      <c r="D200" t="s">
        <v>165</v>
      </c>
      <c r="E200" s="36">
        <v>58.055047868673597</v>
      </c>
      <c r="F200" s="37" t="s">
        <v>41</v>
      </c>
      <c r="G200" s="37" t="s">
        <v>41</v>
      </c>
      <c r="H200" s="38" t="s">
        <v>41</v>
      </c>
      <c r="I200" t="s">
        <v>41</v>
      </c>
      <c r="J200" s="38">
        <v>5.7077618596567499</v>
      </c>
      <c r="K200" s="32" t="s">
        <v>41</v>
      </c>
      <c r="L200" t="s">
        <v>41</v>
      </c>
      <c r="M200" s="37">
        <v>340.01</v>
      </c>
      <c r="N200" s="38">
        <v>0.50585771405765634</v>
      </c>
      <c r="O200" s="39">
        <v>94095</v>
      </c>
      <c r="P200" s="39">
        <v>27900.6</v>
      </c>
      <c r="Q200" s="39">
        <v>637.55999999999995</v>
      </c>
      <c r="R200" s="39" t="s">
        <v>41</v>
      </c>
      <c r="S200" s="39" t="s">
        <v>41</v>
      </c>
      <c r="T200" s="39" t="s">
        <v>41</v>
      </c>
      <c r="U200" s="39">
        <v>122633.16</v>
      </c>
      <c r="V200" s="39" t="s">
        <v>41</v>
      </c>
      <c r="W200" s="32">
        <v>12605.140380061901</v>
      </c>
      <c r="X200" s="32">
        <v>6809</v>
      </c>
      <c r="Y200" s="32">
        <v>23682.292369938099</v>
      </c>
      <c r="Z200" s="32">
        <v>1140.25330565646</v>
      </c>
      <c r="AB200" s="32"/>
    </row>
    <row r="201" spans="1:28">
      <c r="A201" t="s">
        <v>131</v>
      </c>
      <c r="B201" t="s">
        <v>176</v>
      </c>
      <c r="C201">
        <v>2020</v>
      </c>
      <c r="D201" t="s">
        <v>165</v>
      </c>
      <c r="E201" s="36">
        <v>31.1956574790796</v>
      </c>
      <c r="F201" s="37" t="s">
        <v>41</v>
      </c>
      <c r="G201" s="37" t="s">
        <v>41</v>
      </c>
      <c r="H201" s="38" t="s">
        <v>41</v>
      </c>
      <c r="I201" t="s">
        <v>41</v>
      </c>
      <c r="J201" s="38">
        <v>9.2451267609231707</v>
      </c>
      <c r="K201" s="32" t="s">
        <v>41</v>
      </c>
      <c r="L201" t="s">
        <v>41</v>
      </c>
      <c r="M201" s="37">
        <v>201.01</v>
      </c>
      <c r="N201" s="38">
        <v>0.31057281808019616</v>
      </c>
      <c r="O201" s="39">
        <v>57977</v>
      </c>
      <c r="P201" s="39">
        <v>19560.599999999999</v>
      </c>
      <c r="Q201" s="39">
        <v>263.00400000000002</v>
      </c>
      <c r="R201" s="39" t="s">
        <v>41</v>
      </c>
      <c r="S201" s="39" t="s">
        <v>41</v>
      </c>
      <c r="T201" s="39" t="s">
        <v>41</v>
      </c>
      <c r="U201" s="39">
        <v>77800.603999999905</v>
      </c>
      <c r="V201" s="39" t="s">
        <v>41</v>
      </c>
      <c r="W201" s="32">
        <v>6053.2908410830005</v>
      </c>
      <c r="X201" s="32">
        <v>5083</v>
      </c>
      <c r="Y201" s="32">
        <v>5739.7091589169995</v>
      </c>
      <c r="Z201" s="32">
        <v>761.88540964556501</v>
      </c>
      <c r="AB201" s="32"/>
    </row>
    <row r="202" spans="1:28">
      <c r="A202" t="s">
        <v>131</v>
      </c>
      <c r="B202" t="s">
        <v>176</v>
      </c>
      <c r="C202">
        <v>2025</v>
      </c>
      <c r="D202" t="s">
        <v>165</v>
      </c>
      <c r="E202" s="36">
        <v>33.153036575740103</v>
      </c>
      <c r="F202" s="37" t="s">
        <v>41</v>
      </c>
      <c r="G202" s="37" t="s">
        <v>41</v>
      </c>
      <c r="H202" s="38" t="s">
        <v>41</v>
      </c>
      <c r="I202" t="s">
        <v>41</v>
      </c>
      <c r="J202" s="38">
        <v>11.235054119188</v>
      </c>
      <c r="K202" s="32" t="s">
        <v>41</v>
      </c>
      <c r="L202" t="s">
        <v>41</v>
      </c>
      <c r="M202" s="37">
        <v>188.228566421197</v>
      </c>
      <c r="N202" s="38">
        <v>0.27023783075888574</v>
      </c>
      <c r="O202" s="39">
        <v>59991.563070864897</v>
      </c>
      <c r="P202" s="39">
        <v>18956.568850228301</v>
      </c>
      <c r="Q202" s="39">
        <v>263.00400000000002</v>
      </c>
      <c r="R202" s="39" t="s">
        <v>41</v>
      </c>
      <c r="S202" s="39" t="s">
        <v>41</v>
      </c>
      <c r="T202" s="39" t="s">
        <v>41</v>
      </c>
      <c r="U202" s="39">
        <v>79211.135921093199</v>
      </c>
      <c r="V202" s="39" t="s">
        <v>41</v>
      </c>
      <c r="W202" s="32">
        <v>5985.4326142420996</v>
      </c>
      <c r="X202" s="32">
        <v>5083</v>
      </c>
      <c r="Y202" s="32">
        <v>5807.5673857579004</v>
      </c>
      <c r="Z202" s="32">
        <v>925.87414227438603</v>
      </c>
      <c r="AB202" s="32"/>
    </row>
    <row r="203" spans="1:28">
      <c r="A203" t="s">
        <v>131</v>
      </c>
      <c r="B203" t="s">
        <v>176</v>
      </c>
      <c r="C203">
        <v>2025</v>
      </c>
      <c r="D203" t="s">
        <v>167</v>
      </c>
      <c r="E203" s="36">
        <v>33.167688319786997</v>
      </c>
      <c r="F203" s="37" t="s">
        <v>41</v>
      </c>
      <c r="G203" s="37" t="s">
        <v>41</v>
      </c>
      <c r="H203" s="38" t="s">
        <v>41</v>
      </c>
      <c r="I203" t="s">
        <v>41</v>
      </c>
      <c r="J203" s="38">
        <v>11.607980137219201</v>
      </c>
      <c r="K203" s="32" t="s">
        <v>41</v>
      </c>
      <c r="L203" t="s">
        <v>41</v>
      </c>
      <c r="M203" s="37">
        <v>188.16618530906999</v>
      </c>
      <c r="N203" s="38">
        <v>0.39608418922641248</v>
      </c>
      <c r="O203" s="39">
        <v>59679.818371792899</v>
      </c>
      <c r="P203" s="39">
        <v>19547.778947878101</v>
      </c>
      <c r="Q203" s="39">
        <v>263.00400000000002</v>
      </c>
      <c r="R203" s="39" t="s">
        <v>41</v>
      </c>
      <c r="S203" s="39" t="s">
        <v>41</v>
      </c>
      <c r="T203" s="39" t="s">
        <v>41</v>
      </c>
      <c r="U203" s="39">
        <v>79490.601319670997</v>
      </c>
      <c r="V203" s="39" t="s">
        <v>41</v>
      </c>
      <c r="W203" s="32">
        <v>5971.4695714071004</v>
      </c>
      <c r="X203" s="32">
        <v>5083</v>
      </c>
      <c r="Y203" s="32">
        <v>5821.5304285928996</v>
      </c>
      <c r="Z203" s="32">
        <v>956.60675409925602</v>
      </c>
      <c r="AB203" s="32"/>
    </row>
    <row r="204" spans="1:28">
      <c r="A204" t="s">
        <v>177</v>
      </c>
      <c r="B204" t="s">
        <v>176</v>
      </c>
      <c r="C204">
        <v>2025</v>
      </c>
      <c r="D204" t="s">
        <v>165</v>
      </c>
      <c r="E204" s="36">
        <v>32.050749261301398</v>
      </c>
      <c r="F204" s="37">
        <v>200.35185353345</v>
      </c>
      <c r="G204" s="37">
        <v>193.67450559383201</v>
      </c>
      <c r="H204" s="38">
        <v>1.2290525686369751</v>
      </c>
      <c r="I204" t="s">
        <v>41</v>
      </c>
      <c r="J204" s="38">
        <v>30.912624056540299</v>
      </c>
      <c r="K204" s="32">
        <v>150.21239700162801</v>
      </c>
      <c r="L204" t="s">
        <v>41</v>
      </c>
      <c r="M204" s="37" t="s">
        <v>41</v>
      </c>
      <c r="N204" s="38">
        <v>0.30191544551879906</v>
      </c>
      <c r="O204" s="39">
        <v>60005.261779671499</v>
      </c>
      <c r="P204" s="39" t="s">
        <v>41</v>
      </c>
      <c r="Q204" s="39" t="s">
        <v>41</v>
      </c>
      <c r="R204" s="39">
        <v>4954.5136286581501</v>
      </c>
      <c r="S204" s="39">
        <v>600</v>
      </c>
      <c r="T204" s="39">
        <v>45680.222605626703</v>
      </c>
      <c r="U204" s="39">
        <v>111239.99801395601</v>
      </c>
      <c r="V204" s="39">
        <v>32028.862092862808</v>
      </c>
      <c r="W204" s="32">
        <v>5978.3011500811008</v>
      </c>
      <c r="X204" s="32">
        <v>5083</v>
      </c>
      <c r="Y204" s="32">
        <v>5814.6988499188992</v>
      </c>
      <c r="Z204" s="32">
        <v>150.21239700162801</v>
      </c>
      <c r="AB204" s="32"/>
    </row>
    <row r="205" spans="1:28">
      <c r="A205" t="s">
        <v>177</v>
      </c>
      <c r="B205" t="s">
        <v>176</v>
      </c>
      <c r="C205">
        <v>2025</v>
      </c>
      <c r="D205" t="s">
        <v>167</v>
      </c>
      <c r="E205" s="36">
        <v>31.855378585014002</v>
      </c>
      <c r="F205" s="37">
        <v>198.74787990090601</v>
      </c>
      <c r="G205" s="37">
        <v>194.62612424218</v>
      </c>
      <c r="H205" s="38">
        <v>1.2209057051272492</v>
      </c>
      <c r="I205" t="s">
        <v>41</v>
      </c>
      <c r="J205" s="38">
        <v>31.118897913610901</v>
      </c>
      <c r="K205" s="32">
        <v>150.00414228582</v>
      </c>
      <c r="L205" t="s">
        <v>41</v>
      </c>
      <c r="M205" s="37" t="s">
        <v>41</v>
      </c>
      <c r="N205" s="38">
        <v>0.29774711321753206</v>
      </c>
      <c r="O205" s="39">
        <v>59822.255852307899</v>
      </c>
      <c r="P205" s="39" t="s">
        <v>41</v>
      </c>
      <c r="Q205" s="39" t="s">
        <v>41</v>
      </c>
      <c r="R205" s="39">
        <v>3803.2702363592498</v>
      </c>
      <c r="S205" s="39">
        <v>600</v>
      </c>
      <c r="T205" s="39">
        <v>42214.049690952401</v>
      </c>
      <c r="U205" s="39">
        <v>106439.575779619</v>
      </c>
      <c r="V205" s="39">
        <v>26948.974459948004</v>
      </c>
      <c r="W205" s="32">
        <v>5794.7875872452005</v>
      </c>
      <c r="X205" s="32">
        <v>5083</v>
      </c>
      <c r="Y205" s="32">
        <v>5998.2124127547995</v>
      </c>
      <c r="Z205" s="32">
        <v>150.00414228582</v>
      </c>
      <c r="AB205" s="32"/>
    </row>
    <row r="206" spans="1:28">
      <c r="A206" t="s">
        <v>131</v>
      </c>
      <c r="B206" t="s">
        <v>174</v>
      </c>
      <c r="C206">
        <v>2020</v>
      </c>
      <c r="D206" t="s">
        <v>165</v>
      </c>
      <c r="E206" s="36">
        <v>28.965649551681501</v>
      </c>
      <c r="F206" s="37" t="s">
        <v>41</v>
      </c>
      <c r="G206" s="37" t="s">
        <v>41</v>
      </c>
      <c r="H206" s="38" t="s">
        <v>41</v>
      </c>
      <c r="I206" t="s">
        <v>41</v>
      </c>
      <c r="J206" s="38">
        <v>12.6081738269104</v>
      </c>
      <c r="K206" s="32" t="s">
        <v>41</v>
      </c>
      <c r="L206" t="s">
        <v>41</v>
      </c>
      <c r="M206" s="37">
        <v>150.01</v>
      </c>
      <c r="N206" s="38">
        <v>0.22773203408095352</v>
      </c>
      <c r="O206" s="39">
        <v>26257</v>
      </c>
      <c r="P206" s="39">
        <v>16500.599999999999</v>
      </c>
      <c r="Q206" s="39">
        <v>263.00400000000002</v>
      </c>
      <c r="R206" s="39" t="s">
        <v>41</v>
      </c>
      <c r="S206" s="39" t="s">
        <v>41</v>
      </c>
      <c r="T206" s="39" t="s">
        <v>41</v>
      </c>
      <c r="U206" s="39">
        <v>43020.603999999999</v>
      </c>
      <c r="V206" s="39" t="s">
        <v>41</v>
      </c>
      <c r="W206" s="32">
        <v>4531.2038845612697</v>
      </c>
      <c r="X206" s="32">
        <v>2725</v>
      </c>
      <c r="Y206" s="32">
        <v>2725.7961154387303</v>
      </c>
      <c r="Z206" s="32">
        <v>1039.03212247994</v>
      </c>
      <c r="AB206" s="32"/>
    </row>
    <row r="207" spans="1:28">
      <c r="A207" t="s">
        <v>131</v>
      </c>
      <c r="B207" t="s">
        <v>174</v>
      </c>
      <c r="C207">
        <v>2025</v>
      </c>
      <c r="D207" t="s">
        <v>165</v>
      </c>
      <c r="E207" s="36">
        <v>33.689248160939599</v>
      </c>
      <c r="F207" s="37" t="s">
        <v>41</v>
      </c>
      <c r="G207" s="37" t="s">
        <v>41</v>
      </c>
      <c r="H207" s="38" t="s">
        <v>41</v>
      </c>
      <c r="I207" t="s">
        <v>41</v>
      </c>
      <c r="J207" s="38">
        <v>13.285787528621</v>
      </c>
      <c r="K207" s="32" t="s">
        <v>41</v>
      </c>
      <c r="L207" t="s">
        <v>41</v>
      </c>
      <c r="M207" s="37">
        <v>137.988779486901</v>
      </c>
      <c r="N207" s="38">
        <v>0.22852515495129141</v>
      </c>
      <c r="O207" s="39">
        <v>28288.194587690901</v>
      </c>
      <c r="P207" s="39">
        <v>15832.546734277301</v>
      </c>
      <c r="Q207" s="39">
        <v>263.00400000000002</v>
      </c>
      <c r="R207" s="39" t="s">
        <v>41</v>
      </c>
      <c r="S207" s="39" t="s">
        <v>41</v>
      </c>
      <c r="T207" s="39" t="s">
        <v>41</v>
      </c>
      <c r="U207" s="39">
        <v>44383.745321968199</v>
      </c>
      <c r="V207" s="39" t="s">
        <v>41</v>
      </c>
      <c r="W207" s="32">
        <v>4456.6242401531499</v>
      </c>
      <c r="X207" s="32">
        <v>2725</v>
      </c>
      <c r="Y207" s="32">
        <v>2800.3757598468501</v>
      </c>
      <c r="Z207" s="32">
        <v>1094.8738654932799</v>
      </c>
      <c r="AB207" s="32"/>
    </row>
    <row r="208" spans="1:28">
      <c r="A208" t="s">
        <v>131</v>
      </c>
      <c r="B208" t="s">
        <v>174</v>
      </c>
      <c r="C208">
        <v>2025</v>
      </c>
      <c r="D208" t="s">
        <v>167</v>
      </c>
      <c r="E208" s="36">
        <v>33.740408031619303</v>
      </c>
      <c r="F208" s="37" t="s">
        <v>41</v>
      </c>
      <c r="G208" s="37" t="s">
        <v>41</v>
      </c>
      <c r="H208" s="38" t="s">
        <v>41</v>
      </c>
      <c r="I208" t="s">
        <v>41</v>
      </c>
      <c r="J208" s="38">
        <v>13.6989789475919</v>
      </c>
      <c r="K208" s="32" t="s">
        <v>41</v>
      </c>
      <c r="L208" t="s">
        <v>41</v>
      </c>
      <c r="M208" s="37">
        <v>137.830201720731</v>
      </c>
      <c r="N208" s="38">
        <v>0.33562628417755097</v>
      </c>
      <c r="O208" s="39">
        <v>27953.674886005301</v>
      </c>
      <c r="P208" s="39">
        <v>16053.8833795845</v>
      </c>
      <c r="Q208" s="39">
        <v>263.00400000000002</v>
      </c>
      <c r="R208" s="39" t="s">
        <v>41</v>
      </c>
      <c r="S208" s="39" t="s">
        <v>41</v>
      </c>
      <c r="T208" s="39" t="s">
        <v>41</v>
      </c>
      <c r="U208" s="39">
        <v>44270.562265589797</v>
      </c>
      <c r="V208" s="39" t="s">
        <v>41</v>
      </c>
      <c r="W208" s="32">
        <v>4457.44125136821</v>
      </c>
      <c r="X208" s="32">
        <v>2725</v>
      </c>
      <c r="Y208" s="32">
        <v>2799.55874863179</v>
      </c>
      <c r="Z208" s="32">
        <v>1128.9247251132099</v>
      </c>
      <c r="AB208" s="32"/>
    </row>
    <row r="209" spans="1:28">
      <c r="A209" t="s">
        <v>177</v>
      </c>
      <c r="B209" t="s">
        <v>174</v>
      </c>
      <c r="C209">
        <v>2025</v>
      </c>
      <c r="D209" t="s">
        <v>165</v>
      </c>
      <c r="E209" s="36">
        <v>32.569706168664297</v>
      </c>
      <c r="F209" s="37">
        <v>173.42403588594399</v>
      </c>
      <c r="G209" s="37">
        <v>140.78033186157501</v>
      </c>
      <c r="H209" s="38">
        <v>1.0650615534827312</v>
      </c>
      <c r="I209" t="s">
        <v>41</v>
      </c>
      <c r="J209" s="38">
        <v>35.672342012311702</v>
      </c>
      <c r="K209" s="32">
        <v>150.04359167154101</v>
      </c>
      <c r="L209" t="s">
        <v>41</v>
      </c>
      <c r="M209" s="37" t="s">
        <v>41</v>
      </c>
      <c r="N209" s="38">
        <v>0.2616312285009037</v>
      </c>
      <c r="O209" s="39">
        <v>28354.261714079599</v>
      </c>
      <c r="P209" s="39" t="s">
        <v>41</v>
      </c>
      <c r="Q209" s="39" t="s">
        <v>41</v>
      </c>
      <c r="R209" s="39">
        <v>3737.94763281624</v>
      </c>
      <c r="S209" s="39">
        <v>600</v>
      </c>
      <c r="T209" s="39">
        <v>39540.680181995202</v>
      </c>
      <c r="U209" s="39">
        <v>72232.889528891203</v>
      </c>
      <c r="V209" s="39">
        <v>21669.866858667359</v>
      </c>
      <c r="W209" s="32">
        <v>4507.8610410040501</v>
      </c>
      <c r="X209" s="32">
        <v>2725</v>
      </c>
      <c r="Y209" s="32">
        <v>2749.1389589959499</v>
      </c>
      <c r="Z209" s="32">
        <v>150.04359167154101</v>
      </c>
      <c r="AB209" s="32"/>
    </row>
    <row r="210" spans="1:28">
      <c r="A210" t="s">
        <v>177</v>
      </c>
      <c r="B210" t="s">
        <v>174</v>
      </c>
      <c r="C210">
        <v>2025</v>
      </c>
      <c r="D210" t="s">
        <v>167</v>
      </c>
      <c r="E210" s="36">
        <v>32.140092016942504</v>
      </c>
      <c r="F210" s="37">
        <v>172.08528736429599</v>
      </c>
      <c r="G210" s="37">
        <v>142.15779510638399</v>
      </c>
      <c r="H210" s="38">
        <v>1.0542283331449087</v>
      </c>
      <c r="I210" t="s">
        <v>41</v>
      </c>
      <c r="J210" s="38">
        <v>36.038909983248999</v>
      </c>
      <c r="K210" s="32">
        <v>150.41527011419799</v>
      </c>
      <c r="L210" t="s">
        <v>41</v>
      </c>
      <c r="M210" s="37" t="s">
        <v>41</v>
      </c>
      <c r="N210" s="38">
        <v>0.25709884190713289</v>
      </c>
      <c r="O210" s="39">
        <v>28304.559225914702</v>
      </c>
      <c r="P210" s="39" t="s">
        <v>41</v>
      </c>
      <c r="Q210" s="39" t="s">
        <v>41</v>
      </c>
      <c r="R210" s="39">
        <v>2858.8403119149102</v>
      </c>
      <c r="S210" s="39">
        <v>600</v>
      </c>
      <c r="T210" s="39">
        <v>36550.915036176499</v>
      </c>
      <c r="U210" s="39">
        <v>68314.314574006203</v>
      </c>
      <c r="V210" s="39">
        <v>20494.294372201861</v>
      </c>
      <c r="W210" s="32">
        <v>4311.6757792104299</v>
      </c>
      <c r="X210" s="32">
        <v>2725</v>
      </c>
      <c r="Y210" s="32">
        <v>2945.3242207895701</v>
      </c>
      <c r="Z210" s="32">
        <v>150.41527011419799</v>
      </c>
      <c r="AB210" s="32"/>
    </row>
    <row r="211" spans="1:28">
      <c r="A211" t="s">
        <v>180</v>
      </c>
      <c r="B211" t="s">
        <v>174</v>
      </c>
      <c r="C211">
        <v>2025</v>
      </c>
      <c r="D211" t="s">
        <v>165</v>
      </c>
      <c r="E211" s="36">
        <v>26.662951278908199</v>
      </c>
      <c r="F211" s="37">
        <v>1.2489087756831201</v>
      </c>
      <c r="G211" s="37">
        <v>27.529055101989901</v>
      </c>
      <c r="H211" s="38" t="s">
        <v>41</v>
      </c>
      <c r="I211" t="s">
        <v>41</v>
      </c>
      <c r="J211" s="38">
        <v>15.2986561654676</v>
      </c>
      <c r="K211" s="32" t="s">
        <v>41</v>
      </c>
      <c r="L211" t="s">
        <v>41</v>
      </c>
      <c r="M211" s="37">
        <v>137.807369846786</v>
      </c>
      <c r="N211" s="38">
        <v>0.19845773516246945</v>
      </c>
      <c r="O211" s="39">
        <v>28266.462881283602</v>
      </c>
      <c r="P211" s="39">
        <v>15821.5104806485</v>
      </c>
      <c r="Q211" s="39">
        <v>263.00400000000002</v>
      </c>
      <c r="R211" s="39">
        <v>1133.1682673457599</v>
      </c>
      <c r="S211" s="39" t="s">
        <v>41</v>
      </c>
      <c r="T211" s="39">
        <v>659.42383356068899</v>
      </c>
      <c r="U211" s="39">
        <v>46143.569462838699</v>
      </c>
      <c r="V211" s="39" t="s">
        <v>41</v>
      </c>
      <c r="W211" s="32">
        <v>4671.9479683667596</v>
      </c>
      <c r="X211" s="32">
        <v>2585.0520316332399</v>
      </c>
      <c r="Y211" s="32">
        <v>2585.0520316332404</v>
      </c>
      <c r="Z211" s="32">
        <v>1261.10520210134</v>
      </c>
      <c r="AB211" s="32"/>
    </row>
    <row r="212" spans="1:28">
      <c r="A212" t="s">
        <v>180</v>
      </c>
      <c r="B212" t="s">
        <v>174</v>
      </c>
      <c r="C212">
        <v>2025</v>
      </c>
      <c r="D212" t="s">
        <v>167</v>
      </c>
      <c r="E212" s="36">
        <v>26.540670132184999</v>
      </c>
      <c r="F212" s="37">
        <v>1.27843833766663</v>
      </c>
      <c r="G212" s="37">
        <v>28.196834777365002</v>
      </c>
      <c r="H212" s="38" t="s">
        <v>41</v>
      </c>
      <c r="I212" t="s">
        <v>41</v>
      </c>
      <c r="J212" s="38">
        <v>15.786795214959801</v>
      </c>
      <c r="K212" s="32" t="s">
        <v>41</v>
      </c>
      <c r="L212" t="s">
        <v>41</v>
      </c>
      <c r="M212" s="37">
        <v>137.77933153178</v>
      </c>
      <c r="N212" s="38">
        <v>0.29123944021582571</v>
      </c>
      <c r="O212" s="39">
        <v>27937.497765324901</v>
      </c>
      <c r="P212" s="39">
        <v>16050.6127019125</v>
      </c>
      <c r="Q212" s="39">
        <v>263.00400000000002</v>
      </c>
      <c r="R212" s="39">
        <v>807.54302599257005</v>
      </c>
      <c r="S212" s="39" t="s">
        <v>41</v>
      </c>
      <c r="T212" s="39">
        <v>644.33292218398401</v>
      </c>
      <c r="U212" s="39">
        <v>45702.990415414097</v>
      </c>
      <c r="V212" s="39" t="s">
        <v>41</v>
      </c>
      <c r="W212" s="32">
        <v>4666.2834824255606</v>
      </c>
      <c r="X212" s="32">
        <v>2590.7165175744399</v>
      </c>
      <c r="Y212" s="32">
        <v>2590.7165175744394</v>
      </c>
      <c r="Z212" s="32">
        <v>1301.3522727069501</v>
      </c>
      <c r="AB212" s="32"/>
    </row>
    <row r="213" spans="1:28">
      <c r="A213" t="s">
        <v>131</v>
      </c>
      <c r="B213" t="s">
        <v>179</v>
      </c>
      <c r="C213">
        <v>2025</v>
      </c>
      <c r="D213" t="s">
        <v>165</v>
      </c>
      <c r="E213" s="36">
        <v>54.801197715811497</v>
      </c>
      <c r="F213" s="37" t="s">
        <v>41</v>
      </c>
      <c r="G213" s="37" t="s">
        <v>41</v>
      </c>
      <c r="H213" s="38" t="s">
        <v>41</v>
      </c>
      <c r="I213" t="s">
        <v>41</v>
      </c>
      <c r="J213" s="38">
        <v>6.8680433968784502</v>
      </c>
      <c r="K213" s="32" t="s">
        <v>41</v>
      </c>
      <c r="L213" t="s">
        <v>41</v>
      </c>
      <c r="M213" s="37">
        <v>341.55351740539197</v>
      </c>
      <c r="N213" s="38">
        <v>0.44050199768294634</v>
      </c>
      <c r="O213" s="39">
        <v>95832.593040407693</v>
      </c>
      <c r="P213" s="39">
        <v>28288.614427136199</v>
      </c>
      <c r="Q213" s="39">
        <v>637.55999999999995</v>
      </c>
      <c r="R213" s="39" t="s">
        <v>41</v>
      </c>
      <c r="S213" s="39" t="s">
        <v>41</v>
      </c>
      <c r="T213" s="39" t="s">
        <v>41</v>
      </c>
      <c r="U213" s="39">
        <v>124758.767467543</v>
      </c>
      <c r="V213" s="39" t="s">
        <v>41</v>
      </c>
      <c r="W213" s="32">
        <v>12611.655602672301</v>
      </c>
      <c r="X213" s="32">
        <v>6809</v>
      </c>
      <c r="Y213" s="32">
        <v>23675.777147327699</v>
      </c>
      <c r="Z213" s="32">
        <v>1372.0455371544999</v>
      </c>
      <c r="AB213" s="32"/>
    </row>
    <row r="214" spans="1:28">
      <c r="A214" t="s">
        <v>131</v>
      </c>
      <c r="B214" t="s">
        <v>179</v>
      </c>
      <c r="C214">
        <v>2025</v>
      </c>
      <c r="D214" t="s">
        <v>167</v>
      </c>
      <c r="E214" s="36">
        <v>54.822134787159101</v>
      </c>
      <c r="F214" s="37" t="s">
        <v>41</v>
      </c>
      <c r="G214" s="37" t="s">
        <v>41</v>
      </c>
      <c r="H214" s="38" t="s">
        <v>41</v>
      </c>
      <c r="I214" t="s">
        <v>41</v>
      </c>
      <c r="J214" s="38">
        <v>7.09011610079195</v>
      </c>
      <c r="K214" s="32" t="s">
        <v>41</v>
      </c>
      <c r="L214" t="s">
        <v>41</v>
      </c>
      <c r="M214" s="37">
        <v>341.49399761407</v>
      </c>
      <c r="N214" s="38">
        <v>0.64676193598901754</v>
      </c>
      <c r="O214" s="39">
        <v>95525.372957086802</v>
      </c>
      <c r="P214" s="39">
        <v>29364.675722076401</v>
      </c>
      <c r="Q214" s="39">
        <v>637.55999999999995</v>
      </c>
      <c r="R214" s="39" t="s">
        <v>41</v>
      </c>
      <c r="S214" s="39" t="s">
        <v>41</v>
      </c>
      <c r="T214" s="39" t="s">
        <v>41</v>
      </c>
      <c r="U214" s="39">
        <v>125527.60867916299</v>
      </c>
      <c r="V214" s="39" t="s">
        <v>41</v>
      </c>
      <c r="W214" s="32">
        <v>12611.3059357235</v>
      </c>
      <c r="X214" s="32">
        <v>6809</v>
      </c>
      <c r="Y214" s="32">
        <v>23676.1268142765</v>
      </c>
      <c r="Z214" s="32">
        <v>1416.40953498055</v>
      </c>
      <c r="AB214" s="32"/>
    </row>
    <row r="215" spans="1:28">
      <c r="A215" t="s">
        <v>177</v>
      </c>
      <c r="B215" t="s">
        <v>179</v>
      </c>
      <c r="C215">
        <v>2025</v>
      </c>
      <c r="D215" t="s">
        <v>165</v>
      </c>
      <c r="E215" s="36">
        <v>53.617224951099402</v>
      </c>
      <c r="F215" s="37">
        <v>294.698747540341</v>
      </c>
      <c r="G215" s="37">
        <v>357.03701006563199</v>
      </c>
      <c r="H215" s="38">
        <v>1.8035593928597828</v>
      </c>
      <c r="I215" t="s">
        <v>41</v>
      </c>
      <c r="J215" s="38">
        <v>21.065699388893801</v>
      </c>
      <c r="K215" s="32">
        <v>150.56731714408801</v>
      </c>
      <c r="L215" t="s">
        <v>41</v>
      </c>
      <c r="M215" s="37" t="s">
        <v>41</v>
      </c>
      <c r="N215" s="38">
        <v>0.44161958334376489</v>
      </c>
      <c r="O215" s="39">
        <v>95830.920904710802</v>
      </c>
      <c r="P215" s="39" t="s">
        <v>41</v>
      </c>
      <c r="Q215" s="39" t="s">
        <v>41</v>
      </c>
      <c r="R215" s="39">
        <v>8711.8512315095504</v>
      </c>
      <c r="S215" s="39">
        <v>600</v>
      </c>
      <c r="T215" s="39">
        <v>67191.314439197798</v>
      </c>
      <c r="U215" s="39">
        <v>172334.08657541801</v>
      </c>
      <c r="V215" s="39">
        <v>40000</v>
      </c>
      <c r="W215" s="32">
        <v>12207.411549382301</v>
      </c>
      <c r="X215" s="32">
        <v>6809</v>
      </c>
      <c r="Y215" s="32">
        <v>24987.021200617699</v>
      </c>
      <c r="Z215" s="32">
        <v>150.56731714408801</v>
      </c>
      <c r="AB215" s="32"/>
    </row>
    <row r="216" spans="1:28">
      <c r="A216" t="s">
        <v>177</v>
      </c>
      <c r="B216" t="s">
        <v>179</v>
      </c>
      <c r="C216">
        <v>2025</v>
      </c>
      <c r="D216" t="s">
        <v>167</v>
      </c>
      <c r="E216" s="36">
        <v>53.608505715521098</v>
      </c>
      <c r="F216" s="37">
        <v>291.91196550395603</v>
      </c>
      <c r="G216" s="37">
        <v>357.076572682657</v>
      </c>
      <c r="H216" s="38">
        <v>1.7930070211272713</v>
      </c>
      <c r="I216" t="s">
        <v>41</v>
      </c>
      <c r="J216" s="38">
        <v>21.189677202777201</v>
      </c>
      <c r="K216" s="32">
        <v>150.02124922322699</v>
      </c>
      <c r="L216" t="s">
        <v>41</v>
      </c>
      <c r="M216" s="37" t="s">
        <v>41</v>
      </c>
      <c r="N216" s="38">
        <v>0.43566368425610796</v>
      </c>
      <c r="O216" s="39">
        <v>95629.102943847902</v>
      </c>
      <c r="P216" s="39" t="s">
        <v>41</v>
      </c>
      <c r="Q216" s="39" t="s">
        <v>41</v>
      </c>
      <c r="R216" s="39">
        <v>6727.3783082878299</v>
      </c>
      <c r="S216" s="39">
        <v>600</v>
      </c>
      <c r="T216" s="39">
        <v>62002.101473040297</v>
      </c>
      <c r="U216" s="39">
        <v>164958.58272517601</v>
      </c>
      <c r="V216" s="39">
        <v>39430.974046013012</v>
      </c>
      <c r="W216" s="32">
        <v>11979.086391197401</v>
      </c>
      <c r="X216" s="32">
        <v>6809</v>
      </c>
      <c r="Y216" s="32">
        <v>25215.346358802599</v>
      </c>
      <c r="Z216" s="32">
        <v>150.02124922322699</v>
      </c>
      <c r="AB216" s="32"/>
    </row>
    <row r="217" spans="1:28">
      <c r="A217" t="s">
        <v>180</v>
      </c>
      <c r="B217" t="s">
        <v>179</v>
      </c>
      <c r="C217">
        <v>2025</v>
      </c>
      <c r="D217" t="s">
        <v>165</v>
      </c>
      <c r="E217" s="36">
        <v>43.789537815558504</v>
      </c>
      <c r="F217" s="37">
        <v>3.5759613662094298</v>
      </c>
      <c r="G217" s="37">
        <v>68.366527089717195</v>
      </c>
      <c r="H217" s="38" t="s">
        <v>41</v>
      </c>
      <c r="I217" t="s">
        <v>41</v>
      </c>
      <c r="J217" s="38">
        <v>8.2454581447619795</v>
      </c>
      <c r="K217" s="32" t="s">
        <v>41</v>
      </c>
      <c r="L217" t="s">
        <v>41</v>
      </c>
      <c r="M217" s="37">
        <v>341.42562111513502</v>
      </c>
      <c r="N217" s="38">
        <v>0.36691555319094515</v>
      </c>
      <c r="O217" s="39">
        <v>95915.059267705597</v>
      </c>
      <c r="P217" s="39">
        <v>28274.582412453299</v>
      </c>
      <c r="Q217" s="39">
        <v>637.55999999999995</v>
      </c>
      <c r="R217" s="39">
        <v>2072.4301230634901</v>
      </c>
      <c r="S217" s="39" t="s">
        <v>41</v>
      </c>
      <c r="T217" s="39">
        <v>1888.10760135857</v>
      </c>
      <c r="U217" s="39">
        <v>128787.73940458101</v>
      </c>
      <c r="V217" s="39" t="s">
        <v>41</v>
      </c>
      <c r="W217" s="32">
        <v>12708.012771885002</v>
      </c>
      <c r="X217" s="32">
        <v>6809</v>
      </c>
      <c r="Y217" s="32">
        <v>23579.419978114998</v>
      </c>
      <c r="Z217" s="32">
        <v>1647.75824158101</v>
      </c>
      <c r="AB217" s="32"/>
    </row>
    <row r="218" spans="1:28">
      <c r="A218" t="s">
        <v>180</v>
      </c>
      <c r="B218" t="s">
        <v>179</v>
      </c>
      <c r="C218">
        <v>2025</v>
      </c>
      <c r="D218" t="s">
        <v>167</v>
      </c>
      <c r="E218" s="36">
        <v>42.354165961670297</v>
      </c>
      <c r="F218" s="37">
        <v>4.4365675953897199</v>
      </c>
      <c r="G218" s="37">
        <v>79.843791861731802</v>
      </c>
      <c r="H218" s="38" t="s">
        <v>41</v>
      </c>
      <c r="I218" t="s">
        <v>41</v>
      </c>
      <c r="J218" s="38">
        <v>8.6433509063542999</v>
      </c>
      <c r="K218" s="32" t="s">
        <v>41</v>
      </c>
      <c r="L218" t="s">
        <v>41</v>
      </c>
      <c r="M218" s="37">
        <v>341.16451107085601</v>
      </c>
      <c r="N218" s="38">
        <v>0.53053697176218029</v>
      </c>
      <c r="O218" s="39">
        <v>95535.611111518694</v>
      </c>
      <c r="P218" s="39">
        <v>29342.638222527799</v>
      </c>
      <c r="Q218" s="39">
        <v>637.55999999999995</v>
      </c>
      <c r="R218" s="39">
        <v>1737.1882535111699</v>
      </c>
      <c r="S218" s="39" t="s">
        <v>41</v>
      </c>
      <c r="T218" s="39">
        <v>2236.0300680764199</v>
      </c>
      <c r="U218" s="39">
        <v>129489.027655634</v>
      </c>
      <c r="V218" s="39" t="s">
        <v>41</v>
      </c>
      <c r="W218" s="32">
        <v>12778.168503214201</v>
      </c>
      <c r="X218" s="32">
        <v>6809</v>
      </c>
      <c r="Y218" s="32">
        <v>23509.264246785799</v>
      </c>
      <c r="Z218" s="32">
        <v>1727.4094997639299</v>
      </c>
      <c r="AB218" s="32"/>
    </row>
    <row r="219" spans="1:28">
      <c r="A219" t="s">
        <v>180</v>
      </c>
      <c r="B219" t="s">
        <v>176</v>
      </c>
      <c r="C219">
        <v>2025</v>
      </c>
      <c r="D219" t="s">
        <v>165</v>
      </c>
      <c r="E219" s="36">
        <v>27.409197387820299</v>
      </c>
      <c r="F219" s="37">
        <v>1.4643031828064901</v>
      </c>
      <c r="G219" s="37">
        <v>32.104569698715103</v>
      </c>
      <c r="H219" s="38" t="s">
        <v>41</v>
      </c>
      <c r="I219" t="s">
        <v>41</v>
      </c>
      <c r="J219" s="38">
        <v>13.8070868482706</v>
      </c>
      <c r="K219" s="32" t="s">
        <v>41</v>
      </c>
      <c r="L219" t="s">
        <v>41</v>
      </c>
      <c r="M219" s="37">
        <v>188.02605955501301</v>
      </c>
      <c r="N219" s="38">
        <v>0.21989697660287688</v>
      </c>
      <c r="O219" s="39">
        <v>59976.249138365201</v>
      </c>
      <c r="P219" s="39">
        <v>18943.996955354</v>
      </c>
      <c r="Q219" s="39">
        <v>263.00400000000002</v>
      </c>
      <c r="R219" s="39">
        <v>1238.40510307044</v>
      </c>
      <c r="S219" s="39" t="s">
        <v>41</v>
      </c>
      <c r="T219" s="39">
        <v>773.15208052183004</v>
      </c>
      <c r="U219" s="39">
        <v>81194.807277311396</v>
      </c>
      <c r="V219" s="39" t="s">
        <v>41</v>
      </c>
      <c r="W219" s="32">
        <v>6186.8593471406002</v>
      </c>
      <c r="X219" s="32">
        <v>5083</v>
      </c>
      <c r="Y219" s="32">
        <v>5606.1406528593998</v>
      </c>
      <c r="Z219" s="32">
        <v>1138.2063318010801</v>
      </c>
      <c r="AB219" s="32"/>
    </row>
    <row r="220" spans="1:28">
      <c r="A220" t="s">
        <v>180</v>
      </c>
      <c r="B220" t="s">
        <v>176</v>
      </c>
      <c r="C220">
        <v>2025</v>
      </c>
      <c r="D220" t="s">
        <v>167</v>
      </c>
      <c r="E220" s="36">
        <v>25.2726663128133</v>
      </c>
      <c r="F220" s="37">
        <v>2.2941011808949701</v>
      </c>
      <c r="G220" s="37">
        <v>47.864745603042799</v>
      </c>
      <c r="H220" s="38" t="s">
        <v>41</v>
      </c>
      <c r="I220" t="s">
        <v>41</v>
      </c>
      <c r="J220" s="38">
        <v>14.6119462166695</v>
      </c>
      <c r="K220" s="32" t="s">
        <v>41</v>
      </c>
      <c r="L220" t="s">
        <v>41</v>
      </c>
      <c r="M220" s="37">
        <v>188.22742846453701</v>
      </c>
      <c r="N220" s="38">
        <v>0.31465605833955296</v>
      </c>
      <c r="O220" s="39">
        <v>59657.570371676797</v>
      </c>
      <c r="P220" s="39">
        <v>19551.7811102829</v>
      </c>
      <c r="Q220" s="39">
        <v>263.00400000000002</v>
      </c>
      <c r="R220" s="39">
        <v>1161.5654208547701</v>
      </c>
      <c r="S220" s="39" t="s">
        <v>41</v>
      </c>
      <c r="T220" s="39">
        <v>1156.22699517106</v>
      </c>
      <c r="U220" s="39">
        <v>81790.147897985604</v>
      </c>
      <c r="V220" s="39" t="s">
        <v>41</v>
      </c>
      <c r="W220" s="32">
        <v>6204.1279819763004</v>
      </c>
      <c r="X220" s="32">
        <v>5083</v>
      </c>
      <c r="Y220" s="32">
        <v>5588.8720180236996</v>
      </c>
      <c r="Z220" s="32">
        <v>1204.7794231974599</v>
      </c>
      <c r="AB220" s="32"/>
    </row>
    <row r="221" spans="1:28">
      <c r="A221" t="s">
        <v>131</v>
      </c>
      <c r="B221" t="s">
        <v>174</v>
      </c>
      <c r="C221">
        <v>2030</v>
      </c>
      <c r="D221" t="s">
        <v>165</v>
      </c>
      <c r="E221" s="36">
        <v>33.616529525693799</v>
      </c>
      <c r="F221" s="37" t="s">
        <v>41</v>
      </c>
      <c r="G221" s="37" t="s">
        <v>41</v>
      </c>
      <c r="H221" s="38" t="s">
        <v>41</v>
      </c>
      <c r="I221" t="s">
        <v>41</v>
      </c>
      <c r="J221" s="38">
        <v>14.426093090954399</v>
      </c>
      <c r="K221" s="32" t="s">
        <v>41</v>
      </c>
      <c r="L221" t="s">
        <v>41</v>
      </c>
      <c r="M221" s="37">
        <v>134.49659619574601</v>
      </c>
      <c r="N221" s="38">
        <v>0.2175613442175752</v>
      </c>
      <c r="O221" s="39">
        <v>28625.537183541499</v>
      </c>
      <c r="P221" s="39">
        <v>15955.347021146999</v>
      </c>
      <c r="Q221" s="39">
        <v>263.00400000000002</v>
      </c>
      <c r="R221" s="39" t="s">
        <v>41</v>
      </c>
      <c r="S221" s="39" t="s">
        <v>41</v>
      </c>
      <c r="T221" s="39" t="s">
        <v>41</v>
      </c>
      <c r="U221" s="39">
        <v>44843.888204688497</v>
      </c>
      <c r="V221" s="39" t="s">
        <v>41</v>
      </c>
      <c r="W221" s="32">
        <v>4436.8688256788901</v>
      </c>
      <c r="X221" s="32">
        <v>2725</v>
      </c>
      <c r="Y221" s="32">
        <v>2820.1311743211099</v>
      </c>
      <c r="Z221" s="32">
        <v>1188.8457701459699</v>
      </c>
      <c r="AB221" s="32"/>
    </row>
    <row r="222" spans="1:28">
      <c r="A222" t="s">
        <v>131</v>
      </c>
      <c r="B222" t="s">
        <v>174</v>
      </c>
      <c r="C222">
        <v>2030</v>
      </c>
      <c r="D222" t="s">
        <v>167</v>
      </c>
      <c r="E222" s="36">
        <v>33.5666582487192</v>
      </c>
      <c r="F222" s="37" t="s">
        <v>41</v>
      </c>
      <c r="G222" s="37" t="s">
        <v>41</v>
      </c>
      <c r="H222" s="38" t="s">
        <v>41</v>
      </c>
      <c r="I222" t="s">
        <v>41</v>
      </c>
      <c r="J222" s="38">
        <v>15.237726478737599</v>
      </c>
      <c r="K222" s="32" t="s">
        <v>41</v>
      </c>
      <c r="L222" t="s">
        <v>41</v>
      </c>
      <c r="M222" s="37">
        <v>134.17724243178799</v>
      </c>
      <c r="N222" s="38">
        <v>0.30880100808480121</v>
      </c>
      <c r="O222" s="39">
        <v>28350.830153007701</v>
      </c>
      <c r="P222" s="39">
        <v>16891.064908935401</v>
      </c>
      <c r="Q222" s="39">
        <v>263.00400000000002</v>
      </c>
      <c r="R222" s="39" t="s">
        <v>41</v>
      </c>
      <c r="S222" s="39" t="s">
        <v>41</v>
      </c>
      <c r="T222" s="39" t="s">
        <v>41</v>
      </c>
      <c r="U222" s="39">
        <v>45504.899061943201</v>
      </c>
      <c r="V222" s="39" t="s">
        <v>41</v>
      </c>
      <c r="W222" s="32">
        <v>4377.5677453807903</v>
      </c>
      <c r="X222" s="32">
        <v>2725</v>
      </c>
      <c r="Y222" s="32">
        <v>2879.4322546192097</v>
      </c>
      <c r="Z222" s="32">
        <v>1255.7319959516501</v>
      </c>
      <c r="AB222" s="32"/>
    </row>
    <row r="223" spans="1:28">
      <c r="A223" t="s">
        <v>177</v>
      </c>
      <c r="B223" t="s">
        <v>174</v>
      </c>
      <c r="C223">
        <v>2030</v>
      </c>
      <c r="D223" t="s">
        <v>165</v>
      </c>
      <c r="E223" s="36">
        <v>32.514349226060503</v>
      </c>
      <c r="F223" s="37">
        <v>161.13879612984701</v>
      </c>
      <c r="G223" s="37">
        <v>137.15975384395</v>
      </c>
      <c r="H223" s="38">
        <v>0.98974512292358285</v>
      </c>
      <c r="I223" t="s">
        <v>41</v>
      </c>
      <c r="J223" s="38">
        <v>38.386892867703899</v>
      </c>
      <c r="K223" s="32">
        <v>150.02361111844201</v>
      </c>
      <c r="L223" t="s">
        <v>41</v>
      </c>
      <c r="M223" s="37" t="s">
        <v>41</v>
      </c>
      <c r="N223" s="38">
        <v>0.24449491597034145</v>
      </c>
      <c r="O223" s="39">
        <v>28937.397220699899</v>
      </c>
      <c r="P223" s="39" t="s">
        <v>41</v>
      </c>
      <c r="Q223" s="39" t="s">
        <v>41</v>
      </c>
      <c r="R223" s="39">
        <v>3010.02349534428</v>
      </c>
      <c r="S223" s="39">
        <v>600</v>
      </c>
      <c r="T223" s="39">
        <v>23203.986642698001</v>
      </c>
      <c r="U223" s="39">
        <v>55751.407358742297</v>
      </c>
      <c r="V223" s="39">
        <v>10907.5191540538</v>
      </c>
      <c r="W223" s="32">
        <v>4164.8146182987202</v>
      </c>
      <c r="X223" s="32">
        <v>2725</v>
      </c>
      <c r="Y223" s="32">
        <v>3092.1853817012798</v>
      </c>
      <c r="Z223" s="32">
        <v>150.02361111844201</v>
      </c>
      <c r="AB223" s="32"/>
    </row>
    <row r="224" spans="1:28">
      <c r="A224" t="s">
        <v>177</v>
      </c>
      <c r="B224" t="s">
        <v>174</v>
      </c>
      <c r="C224">
        <v>2030</v>
      </c>
      <c r="D224" t="s">
        <v>167</v>
      </c>
      <c r="E224" s="36">
        <v>32.365085695000602</v>
      </c>
      <c r="F224" s="37">
        <v>158.78040344890499</v>
      </c>
      <c r="G224" s="37">
        <v>137.148241907173</v>
      </c>
      <c r="H224" s="38">
        <v>0.97540736434676312</v>
      </c>
      <c r="I224" t="s">
        <v>41</v>
      </c>
      <c r="J224" s="38">
        <v>38.951151476536502</v>
      </c>
      <c r="K224" s="32">
        <v>150.00085740148199</v>
      </c>
      <c r="L224" t="s">
        <v>41</v>
      </c>
      <c r="M224" s="37" t="s">
        <v>41</v>
      </c>
      <c r="N224" s="38">
        <v>0.23504146180834451</v>
      </c>
      <c r="O224" s="39">
        <v>28445.046273728</v>
      </c>
      <c r="P224" s="39" t="s">
        <v>41</v>
      </c>
      <c r="Q224" s="39" t="s">
        <v>41</v>
      </c>
      <c r="R224" s="39">
        <v>2124.07161736541</v>
      </c>
      <c r="S224" s="39">
        <v>600</v>
      </c>
      <c r="T224" s="39">
        <v>16005.0646676496</v>
      </c>
      <c r="U224" s="39">
        <v>47174.182558743101</v>
      </c>
      <c r="V224" s="39">
        <v>1669.2834967999006</v>
      </c>
      <c r="W224" s="32">
        <v>4084.1393357651496</v>
      </c>
      <c r="X224" s="32">
        <v>2725</v>
      </c>
      <c r="Y224" s="32">
        <v>3172.8606642348504</v>
      </c>
      <c r="Z224" s="32">
        <v>150.00085740148199</v>
      </c>
      <c r="AB224" s="32"/>
    </row>
    <row r="225" spans="1:28">
      <c r="A225" t="s">
        <v>180</v>
      </c>
      <c r="B225" t="s">
        <v>174</v>
      </c>
      <c r="C225">
        <v>2030</v>
      </c>
      <c r="D225" t="s">
        <v>165</v>
      </c>
      <c r="E225" s="36">
        <v>25.268307357241198</v>
      </c>
      <c r="F225" s="37">
        <v>1.59636910219412</v>
      </c>
      <c r="G225" s="37">
        <v>34.415343060568802</v>
      </c>
      <c r="H225" s="38" t="s">
        <v>41</v>
      </c>
      <c r="I225" t="s">
        <v>41</v>
      </c>
      <c r="J225" s="38">
        <v>16.902924484878799</v>
      </c>
      <c r="K225" s="32" t="s">
        <v>41</v>
      </c>
      <c r="L225" t="s">
        <v>41</v>
      </c>
      <c r="M225" s="37">
        <v>134.42636151987099</v>
      </c>
      <c r="N225" s="38">
        <v>0.18568149005715792</v>
      </c>
      <c r="O225" s="39">
        <v>28599.0726293103</v>
      </c>
      <c r="P225" s="39">
        <v>15950.4968045804</v>
      </c>
      <c r="Q225" s="39">
        <v>263.00400000000002</v>
      </c>
      <c r="R225" s="39">
        <v>1129.8007780083999</v>
      </c>
      <c r="S225" s="39" t="s">
        <v>41</v>
      </c>
      <c r="T225" s="39">
        <v>766.25716905317995</v>
      </c>
      <c r="U225" s="39">
        <v>46708.631380952298</v>
      </c>
      <c r="V225" s="39" t="s">
        <v>41</v>
      </c>
      <c r="W225" s="32">
        <v>4650.5656369292101</v>
      </c>
      <c r="X225" s="32">
        <v>2606.4343630707899</v>
      </c>
      <c r="Y225" s="32">
        <v>2606.4343630707899</v>
      </c>
      <c r="Z225" s="32">
        <v>1393.4571247942399</v>
      </c>
      <c r="AB225" s="32"/>
    </row>
    <row r="226" spans="1:28">
      <c r="A226" t="s">
        <v>180</v>
      </c>
      <c r="B226" t="s">
        <v>174</v>
      </c>
      <c r="C226">
        <v>2030</v>
      </c>
      <c r="D226" t="s">
        <v>167</v>
      </c>
      <c r="E226" s="36">
        <v>26.453464200776398</v>
      </c>
      <c r="F226" s="37">
        <v>1.2640754637898901</v>
      </c>
      <c r="G226" s="37">
        <v>27.980524426900299</v>
      </c>
      <c r="H226" s="38" t="s">
        <v>41</v>
      </c>
      <c r="I226" t="s">
        <v>41</v>
      </c>
      <c r="J226" s="38">
        <v>16.9546754767881</v>
      </c>
      <c r="K226" s="32" t="s">
        <v>41</v>
      </c>
      <c r="L226" t="s">
        <v>41</v>
      </c>
      <c r="M226" s="37">
        <v>134.06937420488899</v>
      </c>
      <c r="N226" s="38">
        <v>0.27752965864764728</v>
      </c>
      <c r="O226" s="39">
        <v>28243.0333304183</v>
      </c>
      <c r="P226" s="39">
        <v>15994.2699378205</v>
      </c>
      <c r="Q226" s="39">
        <v>263.00400000000002</v>
      </c>
      <c r="R226" s="39">
        <v>672.14097487777406</v>
      </c>
      <c r="S226" s="39" t="s">
        <v>41</v>
      </c>
      <c r="T226" s="39">
        <v>515.74278922627695</v>
      </c>
      <c r="U226" s="39">
        <v>45688.191032342897</v>
      </c>
      <c r="V226" s="39" t="s">
        <v>41</v>
      </c>
      <c r="W226" s="32">
        <v>4637.13181386218</v>
      </c>
      <c r="X226" s="32">
        <v>2619.86818613782</v>
      </c>
      <c r="Y226" s="32">
        <v>2619.86818613782</v>
      </c>
      <c r="Z226" s="32">
        <v>1397.6196140132099</v>
      </c>
      <c r="AB226" s="32"/>
    </row>
    <row r="227" spans="1:28">
      <c r="A227" t="s">
        <v>131</v>
      </c>
      <c r="B227" t="s">
        <v>179</v>
      </c>
      <c r="C227">
        <v>2030</v>
      </c>
      <c r="D227" t="s">
        <v>165</v>
      </c>
      <c r="E227" s="36">
        <v>54.679968682289001</v>
      </c>
      <c r="F227" s="37" t="s">
        <v>41</v>
      </c>
      <c r="G227" s="37" t="s">
        <v>41</v>
      </c>
      <c r="H227" s="38" t="s">
        <v>41</v>
      </c>
      <c r="I227" t="s">
        <v>41</v>
      </c>
      <c r="J227" s="38">
        <v>7.2564887422805402</v>
      </c>
      <c r="K227" s="32" t="s">
        <v>41</v>
      </c>
      <c r="L227" t="s">
        <v>41</v>
      </c>
      <c r="M227" s="37">
        <v>336.21012319238201</v>
      </c>
      <c r="N227" s="38">
        <v>0.43158690649124237</v>
      </c>
      <c r="O227" s="39">
        <v>95669.832691522999</v>
      </c>
      <c r="P227" s="39">
        <v>28874.431287772099</v>
      </c>
      <c r="Q227" s="39">
        <v>637.55999999999995</v>
      </c>
      <c r="R227" s="39" t="s">
        <v>41</v>
      </c>
      <c r="S227" s="39" t="s">
        <v>41</v>
      </c>
      <c r="T227" s="39" t="s">
        <v>41</v>
      </c>
      <c r="U227" s="39">
        <v>125181.823979295</v>
      </c>
      <c r="V227" s="39" t="s">
        <v>41</v>
      </c>
      <c r="W227" s="32">
        <v>12538.156624797899</v>
      </c>
      <c r="X227" s="32">
        <v>6809</v>
      </c>
      <c r="Y227" s="32">
        <v>23749.276125202101</v>
      </c>
      <c r="Z227" s="32">
        <v>1449.64619745749</v>
      </c>
      <c r="AB227" s="32"/>
    </row>
    <row r="228" spans="1:28">
      <c r="A228" t="s">
        <v>131</v>
      </c>
      <c r="B228" t="s">
        <v>179</v>
      </c>
      <c r="C228">
        <v>2030</v>
      </c>
      <c r="D228" t="s">
        <v>167</v>
      </c>
      <c r="E228" s="36">
        <v>54.630710248520899</v>
      </c>
      <c r="F228" s="37" t="s">
        <v>41</v>
      </c>
      <c r="G228" s="37" t="s">
        <v>41</v>
      </c>
      <c r="H228" s="38" t="s">
        <v>41</v>
      </c>
      <c r="I228" t="s">
        <v>41</v>
      </c>
      <c r="J228" s="38">
        <v>7.6540633863918899</v>
      </c>
      <c r="K228" s="32" t="s">
        <v>41</v>
      </c>
      <c r="L228" t="s">
        <v>41</v>
      </c>
      <c r="M228" s="37">
        <v>335.951773288906</v>
      </c>
      <c r="N228" s="38">
        <v>0.6125710192857361</v>
      </c>
      <c r="O228" s="39">
        <v>95409.083997566704</v>
      </c>
      <c r="P228" s="39">
        <v>30610.9754382028</v>
      </c>
      <c r="Q228" s="39">
        <v>637.55999999999995</v>
      </c>
      <c r="R228" s="39" t="s">
        <v>41</v>
      </c>
      <c r="S228" s="39" t="s">
        <v>41</v>
      </c>
      <c r="T228" s="39" t="s">
        <v>41</v>
      </c>
      <c r="U228" s="39">
        <v>126657.619435769</v>
      </c>
      <c r="V228" s="39" t="s">
        <v>41</v>
      </c>
      <c r="W228" s="32">
        <v>12529.7461036436</v>
      </c>
      <c r="X228" s="32">
        <v>6809</v>
      </c>
      <c r="Y228" s="32">
        <v>23757.6866463564</v>
      </c>
      <c r="Z228" s="32">
        <v>1529.07063970646</v>
      </c>
      <c r="AB228" s="32"/>
    </row>
    <row r="229" spans="1:28">
      <c r="A229" t="s">
        <v>177</v>
      </c>
      <c r="B229" t="s">
        <v>179</v>
      </c>
      <c r="C229">
        <v>2030</v>
      </c>
      <c r="D229" t="s">
        <v>165</v>
      </c>
      <c r="E229" s="36">
        <v>53.460095350947597</v>
      </c>
      <c r="F229" s="37">
        <v>278.76076744867902</v>
      </c>
      <c r="G229" s="37">
        <v>351.794748653623</v>
      </c>
      <c r="H229" s="38">
        <v>1.7124403956195986</v>
      </c>
      <c r="I229" t="s">
        <v>41</v>
      </c>
      <c r="J229" s="38">
        <v>22.186605792053399</v>
      </c>
      <c r="K229" s="32">
        <v>150.002693677617</v>
      </c>
      <c r="L229" t="s">
        <v>41</v>
      </c>
      <c r="M229" s="37" t="s">
        <v>41</v>
      </c>
      <c r="N229" s="38">
        <v>0.42153927069844715</v>
      </c>
      <c r="O229" s="39">
        <v>95902.631669615599</v>
      </c>
      <c r="P229" s="39" t="s">
        <v>41</v>
      </c>
      <c r="Q229" s="39" t="s">
        <v>41</v>
      </c>
      <c r="R229" s="39">
        <v>6937.8439003613103</v>
      </c>
      <c r="S229" s="39">
        <v>600</v>
      </c>
      <c r="T229" s="39">
        <v>40141.5505126098</v>
      </c>
      <c r="U229" s="39">
        <v>143582.026082586</v>
      </c>
      <c r="V229" s="39">
        <v>18400.202103290998</v>
      </c>
      <c r="W229" s="32">
        <v>11592.963109426099</v>
      </c>
      <c r="X229" s="32">
        <v>6809</v>
      </c>
      <c r="Y229" s="32">
        <v>25601.469640573901</v>
      </c>
      <c r="Z229" s="32">
        <v>150.002693677617</v>
      </c>
      <c r="AB229" s="32"/>
    </row>
    <row r="230" spans="1:28">
      <c r="A230" t="s">
        <v>177</v>
      </c>
      <c r="B230" t="s">
        <v>179</v>
      </c>
      <c r="C230">
        <v>2030</v>
      </c>
      <c r="D230" t="s">
        <v>167</v>
      </c>
      <c r="E230" s="36">
        <v>53.362114241787502</v>
      </c>
      <c r="F230" s="37">
        <v>275.91889790884198</v>
      </c>
      <c r="G230" s="37">
        <v>351.766887433877</v>
      </c>
      <c r="H230" s="38">
        <v>1.6949911939142699</v>
      </c>
      <c r="I230" t="s">
        <v>41</v>
      </c>
      <c r="J230" s="38">
        <v>22.415007308835399</v>
      </c>
      <c r="K230" s="32">
        <v>150.001938313186</v>
      </c>
      <c r="L230" t="s">
        <v>41</v>
      </c>
      <c r="M230" s="37" t="s">
        <v>41</v>
      </c>
      <c r="N230" s="38">
        <v>0.40682876086626624</v>
      </c>
      <c r="O230" s="39">
        <v>95710.902109364295</v>
      </c>
      <c r="P230" s="39" t="s">
        <v>41</v>
      </c>
      <c r="Q230" s="39" t="s">
        <v>41</v>
      </c>
      <c r="R230" s="39">
        <v>4978.49960287057</v>
      </c>
      <c r="S230" s="39">
        <v>600</v>
      </c>
      <c r="T230" s="39">
        <v>27812.624909211201</v>
      </c>
      <c r="U230" s="39">
        <v>129102.026621446</v>
      </c>
      <c r="V230" s="39">
        <v>2444.4071856770024</v>
      </c>
      <c r="W230" s="32">
        <v>11331.869677219802</v>
      </c>
      <c r="X230" s="32">
        <v>6809</v>
      </c>
      <c r="Y230" s="32">
        <v>25862.563072780198</v>
      </c>
      <c r="Z230" s="32">
        <v>150.001938313186</v>
      </c>
      <c r="AB230" s="32"/>
    </row>
    <row r="231" spans="1:28">
      <c r="A231" t="s">
        <v>180</v>
      </c>
      <c r="B231" t="s">
        <v>179</v>
      </c>
      <c r="C231">
        <v>2030</v>
      </c>
      <c r="D231" t="s">
        <v>165</v>
      </c>
      <c r="E231" s="36">
        <v>42.658768773180199</v>
      </c>
      <c r="F231" s="37">
        <v>4.0804363035772298</v>
      </c>
      <c r="G231" s="37">
        <v>75.757675563952802</v>
      </c>
      <c r="H231" s="38" t="s">
        <v>41</v>
      </c>
      <c r="I231" t="s">
        <v>41</v>
      </c>
      <c r="J231" s="38">
        <v>8.8159853538377693</v>
      </c>
      <c r="K231" s="32" t="s">
        <v>41</v>
      </c>
      <c r="L231" t="s">
        <v>41</v>
      </c>
      <c r="M231" s="37">
        <v>336.06232392030898</v>
      </c>
      <c r="N231" s="38">
        <v>0.35524168911034421</v>
      </c>
      <c r="O231" s="39">
        <v>95665.161434915703</v>
      </c>
      <c r="P231" s="39">
        <v>28865.0170787018</v>
      </c>
      <c r="Q231" s="39">
        <v>637.55999999999995</v>
      </c>
      <c r="R231" s="39">
        <v>1886.3654628203301</v>
      </c>
      <c r="S231" s="39" t="s">
        <v>41</v>
      </c>
      <c r="T231" s="39">
        <v>1958.6094257170701</v>
      </c>
      <c r="U231" s="39">
        <v>129012.713402155</v>
      </c>
      <c r="V231" s="39" t="s">
        <v>41</v>
      </c>
      <c r="W231" s="32">
        <v>12696.788941456602</v>
      </c>
      <c r="X231" s="32">
        <v>6809</v>
      </c>
      <c r="Y231" s="32">
        <v>23590.643808543398</v>
      </c>
      <c r="Z231" s="32">
        <v>1761.8533636293801</v>
      </c>
      <c r="AB231" s="32"/>
    </row>
    <row r="232" spans="1:28">
      <c r="A232" t="s">
        <v>180</v>
      </c>
      <c r="B232" t="s">
        <v>179</v>
      </c>
      <c r="C232">
        <v>2030</v>
      </c>
      <c r="D232" t="s">
        <v>167</v>
      </c>
      <c r="E232" s="36">
        <v>42.317582840361297</v>
      </c>
      <c r="F232" s="37">
        <v>4.5005073916751996</v>
      </c>
      <c r="G232" s="37">
        <v>78.595985298421994</v>
      </c>
      <c r="H232" s="38" t="s">
        <v>41</v>
      </c>
      <c r="I232" t="s">
        <v>41</v>
      </c>
      <c r="J232" s="38">
        <v>9.3229195209330999</v>
      </c>
      <c r="K232" s="32" t="s">
        <v>41</v>
      </c>
      <c r="L232" t="s">
        <v>41</v>
      </c>
      <c r="M232" s="37">
        <v>335.67566117775198</v>
      </c>
      <c r="N232" s="38">
        <v>0.50291728891921639</v>
      </c>
      <c r="O232" s="39">
        <v>95398.838208841305</v>
      </c>
      <c r="P232" s="39">
        <v>30492.2199393029</v>
      </c>
      <c r="Q232" s="39">
        <v>637.55999999999995</v>
      </c>
      <c r="R232" s="39">
        <v>1345.3266044690099</v>
      </c>
      <c r="S232" s="39" t="s">
        <v>41</v>
      </c>
      <c r="T232" s="39">
        <v>1836.2070158034801</v>
      </c>
      <c r="U232" s="39">
        <v>129710.15176841601</v>
      </c>
      <c r="V232" s="39" t="s">
        <v>41</v>
      </c>
      <c r="W232" s="32">
        <v>12675.351495713501</v>
      </c>
      <c r="X232" s="32">
        <v>6809</v>
      </c>
      <c r="Y232" s="32">
        <v>23612.081254286499</v>
      </c>
      <c r="Z232" s="32">
        <v>1863.23508660946</v>
      </c>
      <c r="AB232" s="32"/>
    </row>
    <row r="233" spans="1:28">
      <c r="A233" t="s">
        <v>131</v>
      </c>
      <c r="B233" t="s">
        <v>176</v>
      </c>
      <c r="C233">
        <v>2030</v>
      </c>
      <c r="D233" t="s">
        <v>165</v>
      </c>
      <c r="E233" s="36">
        <v>33.016856045374404</v>
      </c>
      <c r="F233" s="37" t="s">
        <v>41</v>
      </c>
      <c r="G233" s="37" t="s">
        <v>41</v>
      </c>
      <c r="H233" s="38" t="s">
        <v>41</v>
      </c>
      <c r="I233" t="s">
        <v>41</v>
      </c>
      <c r="J233" s="38">
        <v>12.158248252738501</v>
      </c>
      <c r="K233" s="32" t="s">
        <v>41</v>
      </c>
      <c r="L233" t="s">
        <v>41</v>
      </c>
      <c r="M233" s="37">
        <v>184.092165777547</v>
      </c>
      <c r="N233" s="38">
        <v>0.25814246751944631</v>
      </c>
      <c r="O233" s="39">
        <v>60330.305888274299</v>
      </c>
      <c r="P233" s="39">
        <v>19203.212303713299</v>
      </c>
      <c r="Q233" s="39">
        <v>263.00400000000002</v>
      </c>
      <c r="R233" s="39" t="s">
        <v>41</v>
      </c>
      <c r="S233" s="39" t="s">
        <v>41</v>
      </c>
      <c r="T233" s="39" t="s">
        <v>41</v>
      </c>
      <c r="U233" s="39">
        <v>79796.522191987606</v>
      </c>
      <c r="V233" s="39" t="s">
        <v>41</v>
      </c>
      <c r="W233" s="32">
        <v>5933.2767607468995</v>
      </c>
      <c r="X233" s="32">
        <v>5083</v>
      </c>
      <c r="Y233" s="32">
        <v>5859.7232392531005</v>
      </c>
      <c r="Z233" s="32">
        <v>1001.95402293058</v>
      </c>
      <c r="AB233" s="32"/>
    </row>
    <row r="234" spans="1:28">
      <c r="A234" t="s">
        <v>131</v>
      </c>
      <c r="B234" t="s">
        <v>176</v>
      </c>
      <c r="C234">
        <v>2030</v>
      </c>
      <c r="D234" t="s">
        <v>167</v>
      </c>
      <c r="E234" s="36">
        <v>33.033182357243497</v>
      </c>
      <c r="F234" s="37" t="s">
        <v>41</v>
      </c>
      <c r="G234" s="37" t="s">
        <v>41</v>
      </c>
      <c r="H234" s="38" t="s">
        <v>41</v>
      </c>
      <c r="I234" t="s">
        <v>41</v>
      </c>
      <c r="J234" s="38">
        <v>12.8402175751517</v>
      </c>
      <c r="K234" s="32" t="s">
        <v>41</v>
      </c>
      <c r="L234" t="s">
        <v>41</v>
      </c>
      <c r="M234" s="37">
        <v>183.808361118352</v>
      </c>
      <c r="N234" s="38">
        <v>0.36645993496718821</v>
      </c>
      <c r="O234" s="39">
        <v>60012.338331735999</v>
      </c>
      <c r="P234" s="39">
        <v>20143.7039210783</v>
      </c>
      <c r="Q234" s="39">
        <v>263.00400000000002</v>
      </c>
      <c r="R234" s="39" t="s">
        <v>41</v>
      </c>
      <c r="S234" s="39" t="s">
        <v>41</v>
      </c>
      <c r="T234" s="39" t="s">
        <v>41</v>
      </c>
      <c r="U234" s="39">
        <v>80419.046252814296</v>
      </c>
      <c r="V234" s="39" t="s">
        <v>41</v>
      </c>
      <c r="W234" s="32">
        <v>5901.1922829283994</v>
      </c>
      <c r="X234" s="32">
        <v>5083</v>
      </c>
      <c r="Y234" s="32">
        <v>5891.8077170716006</v>
      </c>
      <c r="Z234" s="32">
        <v>1058.1547100610801</v>
      </c>
      <c r="AB234" s="32"/>
    </row>
    <row r="235" spans="1:28">
      <c r="A235" t="s">
        <v>177</v>
      </c>
      <c r="B235" t="s">
        <v>176</v>
      </c>
      <c r="C235">
        <v>2030</v>
      </c>
      <c r="D235" t="s">
        <v>165</v>
      </c>
      <c r="E235" s="36">
        <v>32.017613134371203</v>
      </c>
      <c r="F235" s="37">
        <v>184.58836847512501</v>
      </c>
      <c r="G235" s="37">
        <v>187.20229843389501</v>
      </c>
      <c r="H235" s="38">
        <v>1.1337595676917742</v>
      </c>
      <c r="I235" t="s">
        <v>41</v>
      </c>
      <c r="J235" s="38">
        <v>33.510843994331701</v>
      </c>
      <c r="K235" s="32">
        <v>150.02589860502701</v>
      </c>
      <c r="L235" t="s">
        <v>41</v>
      </c>
      <c r="M235" s="37" t="s">
        <v>41</v>
      </c>
      <c r="N235" s="38">
        <v>0.28007053918544361</v>
      </c>
      <c r="O235" s="39">
        <v>60361.771380759099</v>
      </c>
      <c r="P235" s="39" t="s">
        <v>41</v>
      </c>
      <c r="Q235" s="39" t="s">
        <v>41</v>
      </c>
      <c r="R235" s="39">
        <v>3925.80206134029</v>
      </c>
      <c r="S235" s="39">
        <v>600</v>
      </c>
      <c r="T235" s="39">
        <v>26580.725060417899</v>
      </c>
      <c r="U235" s="39">
        <v>91468.298502517398</v>
      </c>
      <c r="V235" s="39">
        <v>11671.776310529793</v>
      </c>
      <c r="W235" s="32">
        <v>5633.8660910790004</v>
      </c>
      <c r="X235" s="32">
        <v>5083</v>
      </c>
      <c r="Y235" s="32">
        <v>6159.1339089209996</v>
      </c>
      <c r="Z235" s="32">
        <v>150.02589860502701</v>
      </c>
      <c r="AB235" s="32"/>
    </row>
    <row r="236" spans="1:28">
      <c r="A236" t="s">
        <v>177</v>
      </c>
      <c r="B236" t="s">
        <v>176</v>
      </c>
      <c r="C236">
        <v>2030</v>
      </c>
      <c r="D236" t="s">
        <v>167</v>
      </c>
      <c r="E236" s="36">
        <v>32.0025504760521</v>
      </c>
      <c r="F236" s="37">
        <v>182.20617055000901</v>
      </c>
      <c r="G236" s="37">
        <v>187.05251965364101</v>
      </c>
      <c r="H236" s="38">
        <v>1.1190802670829147</v>
      </c>
      <c r="I236" t="s">
        <v>41</v>
      </c>
      <c r="J236" s="38">
        <v>33.950415459506097</v>
      </c>
      <c r="K236" s="32">
        <v>150.03228143754001</v>
      </c>
      <c r="L236" t="s">
        <v>41</v>
      </c>
      <c r="M236" s="37" t="s">
        <v>41</v>
      </c>
      <c r="N236" s="38">
        <v>0.26966196019259508</v>
      </c>
      <c r="O236" s="39">
        <v>60185.361058633003</v>
      </c>
      <c r="P236" s="39" t="s">
        <v>41</v>
      </c>
      <c r="Q236" s="39" t="s">
        <v>41</v>
      </c>
      <c r="R236" s="39">
        <v>2787.7985113934201</v>
      </c>
      <c r="S236" s="39">
        <v>600</v>
      </c>
      <c r="T236" s="39">
        <v>18366.3819914409</v>
      </c>
      <c r="U236" s="39">
        <v>81939.541561467398</v>
      </c>
      <c r="V236" s="39">
        <v>1520.4953086531023</v>
      </c>
      <c r="W236" s="32">
        <v>5401.5019453281002</v>
      </c>
      <c r="X236" s="32">
        <v>5083</v>
      </c>
      <c r="Y236" s="32">
        <v>6391.4980546718998</v>
      </c>
      <c r="Z236" s="32">
        <v>150.03228143754001</v>
      </c>
      <c r="AB236" s="32"/>
    </row>
    <row r="237" spans="1:28">
      <c r="A237" t="s">
        <v>180</v>
      </c>
      <c r="B237" t="s">
        <v>176</v>
      </c>
      <c r="C237">
        <v>2030</v>
      </c>
      <c r="D237" t="s">
        <v>165</v>
      </c>
      <c r="E237" s="36">
        <v>24.896040705836601</v>
      </c>
      <c r="F237" s="37">
        <v>2.4587874712912701</v>
      </c>
      <c r="G237" s="37">
        <v>50.126238825660799</v>
      </c>
      <c r="H237" s="38" t="s">
        <v>41</v>
      </c>
      <c r="I237" t="s">
        <v>41</v>
      </c>
      <c r="J237" s="38">
        <v>15.4285121379977</v>
      </c>
      <c r="K237" s="32" t="s">
        <v>41</v>
      </c>
      <c r="L237" t="s">
        <v>41</v>
      </c>
      <c r="M237" s="37">
        <v>183.736071045502</v>
      </c>
      <c r="N237" s="38">
        <v>0.20342598019845309</v>
      </c>
      <c r="O237" s="39">
        <v>60311.886312978502</v>
      </c>
      <c r="P237" s="39">
        <v>19178.815543462901</v>
      </c>
      <c r="Q237" s="39">
        <v>263.00400000000002</v>
      </c>
      <c r="R237" s="39">
        <v>1417.3101705095901</v>
      </c>
      <c r="S237" s="39" t="s">
        <v>41</v>
      </c>
      <c r="T237" s="39">
        <v>1180.21798621981</v>
      </c>
      <c r="U237" s="39">
        <v>82351.234013170804</v>
      </c>
      <c r="V237" s="39" t="s">
        <v>41</v>
      </c>
      <c r="W237" s="32">
        <v>6148.5108857992</v>
      </c>
      <c r="X237" s="32">
        <v>5083</v>
      </c>
      <c r="Y237" s="32">
        <v>5644.4891142008</v>
      </c>
      <c r="Z237" s="32">
        <v>1272.1534639185199</v>
      </c>
      <c r="AB237" s="32"/>
    </row>
    <row r="238" spans="1:28">
      <c r="A238" t="s">
        <v>180</v>
      </c>
      <c r="B238" t="s">
        <v>176</v>
      </c>
      <c r="C238">
        <v>2030</v>
      </c>
      <c r="D238" t="s">
        <v>167</v>
      </c>
      <c r="E238" s="36">
        <v>26.411082897584802</v>
      </c>
      <c r="F238" s="37">
        <v>1.7800662290771401</v>
      </c>
      <c r="G238" s="37">
        <v>38.384848996672503</v>
      </c>
      <c r="H238" s="38" t="s">
        <v>41</v>
      </c>
      <c r="I238" t="s">
        <v>41</v>
      </c>
      <c r="J238" s="38">
        <v>16.050509736207601</v>
      </c>
      <c r="K238" s="32" t="s">
        <v>41</v>
      </c>
      <c r="L238" t="s">
        <v>41</v>
      </c>
      <c r="M238" s="37">
        <v>183.32427606502699</v>
      </c>
      <c r="N238" s="38">
        <v>0.29316360507479006</v>
      </c>
      <c r="O238" s="39">
        <v>59967.710283317901</v>
      </c>
      <c r="P238" s="39">
        <v>20086.217569376298</v>
      </c>
      <c r="Q238" s="39">
        <v>263.00400000000002</v>
      </c>
      <c r="R238" s="39">
        <v>810.51849165574504</v>
      </c>
      <c r="S238" s="39" t="s">
        <v>41</v>
      </c>
      <c r="T238" s="39">
        <v>726.267021463476</v>
      </c>
      <c r="U238" s="39">
        <v>81853.717365813398</v>
      </c>
      <c r="V238" s="39" t="s">
        <v>41</v>
      </c>
      <c r="W238" s="32">
        <v>6128.6283330754995</v>
      </c>
      <c r="X238" s="32">
        <v>5083</v>
      </c>
      <c r="Y238" s="32">
        <v>5664.3716669245005</v>
      </c>
      <c r="Z238" s="32">
        <v>1323.23938288876</v>
      </c>
      <c r="AB238" s="32"/>
    </row>
    <row r="239" spans="1:28">
      <c r="A239" t="s">
        <v>131</v>
      </c>
      <c r="B239" t="s">
        <v>176</v>
      </c>
      <c r="C239">
        <v>2040</v>
      </c>
      <c r="D239" t="s">
        <v>165</v>
      </c>
      <c r="E239" s="36">
        <v>33.019640096410498</v>
      </c>
      <c r="F239" s="37" t="s">
        <v>41</v>
      </c>
      <c r="G239" s="37" t="s">
        <v>41</v>
      </c>
      <c r="H239" s="38" t="s">
        <v>41</v>
      </c>
      <c r="I239" t="s">
        <v>41</v>
      </c>
      <c r="J239" s="38">
        <v>13.161425328326199</v>
      </c>
      <c r="K239" s="32" t="s">
        <v>41</v>
      </c>
      <c r="L239" t="s">
        <v>41</v>
      </c>
      <c r="M239" s="37">
        <v>181.735931651394</v>
      </c>
      <c r="N239" s="38">
        <v>0.25288785453387919</v>
      </c>
      <c r="O239" s="39">
        <v>60358.400501023803</v>
      </c>
      <c r="P239" s="39">
        <v>19909.8753656917</v>
      </c>
      <c r="Q239" s="39">
        <v>263.00400000000002</v>
      </c>
      <c r="R239" s="39" t="s">
        <v>41</v>
      </c>
      <c r="S239" s="39" t="s">
        <v>41</v>
      </c>
      <c r="T239" s="39" t="s">
        <v>41</v>
      </c>
      <c r="U239" s="39">
        <v>80531.279866715602</v>
      </c>
      <c r="V239" s="39" t="s">
        <v>41</v>
      </c>
      <c r="W239" s="32">
        <v>5917.3845302569007</v>
      </c>
      <c r="X239" s="32">
        <v>5083</v>
      </c>
      <c r="Y239" s="32">
        <v>5875.6154697430993</v>
      </c>
      <c r="Z239" s="32">
        <v>1084.62525037245</v>
      </c>
      <c r="AB239" s="32"/>
    </row>
    <row r="240" spans="1:28">
      <c r="A240" t="s">
        <v>131</v>
      </c>
      <c r="B240" t="s">
        <v>176</v>
      </c>
      <c r="C240">
        <v>2040</v>
      </c>
      <c r="D240" t="s">
        <v>167</v>
      </c>
      <c r="E240" s="36">
        <v>33.025355742338903</v>
      </c>
      <c r="F240" s="37" t="s">
        <v>41</v>
      </c>
      <c r="G240" s="37" t="s">
        <v>41</v>
      </c>
      <c r="H240" s="38" t="s">
        <v>41</v>
      </c>
      <c r="I240" t="s">
        <v>41</v>
      </c>
      <c r="J240" s="38">
        <v>14.372573588051001</v>
      </c>
      <c r="K240" s="32" t="s">
        <v>41</v>
      </c>
      <c r="L240" t="s">
        <v>41</v>
      </c>
      <c r="M240" s="37">
        <v>180.9497347853</v>
      </c>
      <c r="N240" s="38">
        <v>0.34926173344082545</v>
      </c>
      <c r="O240" s="39">
        <v>60106.744426632598</v>
      </c>
      <c r="P240" s="39">
        <v>21841.324784124401</v>
      </c>
      <c r="Q240" s="39">
        <v>263.00400000000002</v>
      </c>
      <c r="R240" s="39" t="s">
        <v>41</v>
      </c>
      <c r="S240" s="39" t="s">
        <v>41</v>
      </c>
      <c r="T240" s="39" t="s">
        <v>41</v>
      </c>
      <c r="U240" s="39">
        <v>82211.073210756993</v>
      </c>
      <c r="V240" s="39" t="s">
        <v>41</v>
      </c>
      <c r="W240" s="32">
        <v>5841.3017775891003</v>
      </c>
      <c r="X240" s="32">
        <v>5083</v>
      </c>
      <c r="Y240" s="32">
        <v>5951.6982224108997</v>
      </c>
      <c r="Z240" s="32">
        <v>1184.43525967402</v>
      </c>
      <c r="AB240" s="32"/>
    </row>
    <row r="241" spans="1:28">
      <c r="A241" t="s">
        <v>177</v>
      </c>
      <c r="B241" t="s">
        <v>176</v>
      </c>
      <c r="C241">
        <v>2040</v>
      </c>
      <c r="D241" t="s">
        <v>165</v>
      </c>
      <c r="E241" s="36">
        <v>31.950617619169599</v>
      </c>
      <c r="F241" s="37">
        <v>174.61380479688199</v>
      </c>
      <c r="G241" s="37">
        <v>185.35497780710401</v>
      </c>
      <c r="H241" s="38">
        <v>1.0723559668644556</v>
      </c>
      <c r="I241" t="s">
        <v>41</v>
      </c>
      <c r="J241" s="38">
        <v>35.429690488962699</v>
      </c>
      <c r="K241" s="32">
        <v>150.04532672143199</v>
      </c>
      <c r="L241" t="s">
        <v>41</v>
      </c>
      <c r="M241" s="37" t="s">
        <v>41</v>
      </c>
      <c r="N241" s="38">
        <v>0.25398860932587397</v>
      </c>
      <c r="O241" s="39">
        <v>60346.482927773599</v>
      </c>
      <c r="P241" s="39" t="s">
        <v>41</v>
      </c>
      <c r="Q241" s="39" t="s">
        <v>41</v>
      </c>
      <c r="R241" s="39">
        <v>2809.6147114923601</v>
      </c>
      <c r="S241" s="39">
        <v>600</v>
      </c>
      <c r="T241" s="39">
        <v>18858.2909180633</v>
      </c>
      <c r="U241" s="39">
        <v>82614.388557329294</v>
      </c>
      <c r="V241" s="39" t="s">
        <v>41</v>
      </c>
      <c r="W241" s="32">
        <v>5444.0204226266997</v>
      </c>
      <c r="X241" s="32">
        <v>5083</v>
      </c>
      <c r="Y241" s="32">
        <v>6348.9795773733003</v>
      </c>
      <c r="Z241" s="32">
        <v>150.04532672143199</v>
      </c>
      <c r="AB241" s="32"/>
    </row>
    <row r="242" spans="1:28">
      <c r="A242" t="s">
        <v>177</v>
      </c>
      <c r="B242" t="s">
        <v>176</v>
      </c>
      <c r="C242">
        <v>2040</v>
      </c>
      <c r="D242" t="s">
        <v>167</v>
      </c>
      <c r="E242" s="36">
        <v>31.8987002872787</v>
      </c>
      <c r="F242" s="37">
        <v>171.02543797596601</v>
      </c>
      <c r="G242" s="37">
        <v>184.81314492687</v>
      </c>
      <c r="H242" s="38">
        <v>1.0490722278310718</v>
      </c>
      <c r="I242" t="s">
        <v>41</v>
      </c>
      <c r="J242" s="38">
        <v>36.216038316589497</v>
      </c>
      <c r="K242" s="32">
        <v>150.22360914716</v>
      </c>
      <c r="L242" t="s">
        <v>41</v>
      </c>
      <c r="M242" s="37" t="s">
        <v>41</v>
      </c>
      <c r="N242" s="38">
        <v>0.23537991648259676</v>
      </c>
      <c r="O242" s="39">
        <v>60076.868798023999</v>
      </c>
      <c r="P242" s="39" t="s">
        <v>41</v>
      </c>
      <c r="Q242" s="39" t="s">
        <v>41</v>
      </c>
      <c r="R242" s="39">
        <v>1678.50515941496</v>
      </c>
      <c r="S242" s="39">
        <v>600</v>
      </c>
      <c r="T242" s="39">
        <v>11492.909431984899</v>
      </c>
      <c r="U242" s="39">
        <v>73848.283389423901</v>
      </c>
      <c r="V242" s="39" t="s">
        <v>41</v>
      </c>
      <c r="W242" s="32">
        <v>5280.4212504921998</v>
      </c>
      <c r="X242" s="32">
        <v>5083</v>
      </c>
      <c r="Y242" s="32">
        <v>6512.5787495078002</v>
      </c>
      <c r="Z242" s="32">
        <v>150.22360914716</v>
      </c>
      <c r="AB242" s="32"/>
    </row>
    <row r="243" spans="1:28">
      <c r="A243" t="s">
        <v>180</v>
      </c>
      <c r="B243" t="s">
        <v>176</v>
      </c>
      <c r="C243">
        <v>2040</v>
      </c>
      <c r="D243" t="s">
        <v>165</v>
      </c>
      <c r="E243" s="36">
        <v>20.151352419765701</v>
      </c>
      <c r="F243" s="37">
        <v>6.2799684716457502</v>
      </c>
      <c r="G243" s="37">
        <v>99.997958332863703</v>
      </c>
      <c r="H243" s="38" t="s">
        <v>41</v>
      </c>
      <c r="I243" t="s">
        <v>41</v>
      </c>
      <c r="J243" s="38">
        <v>18.658208119421101</v>
      </c>
      <c r="K243" s="32" t="s">
        <v>41</v>
      </c>
      <c r="L243" t="s">
        <v>41</v>
      </c>
      <c r="M243" s="37">
        <v>181.46359537357</v>
      </c>
      <c r="N243" s="38">
        <v>0.17838608040950168</v>
      </c>
      <c r="O243" s="39">
        <v>60507.384915887298</v>
      </c>
      <c r="P243" s="39">
        <v>19893.298940974299</v>
      </c>
      <c r="Q243" s="39">
        <v>263.00400000000002</v>
      </c>
      <c r="R243" s="39">
        <v>1699.97345832722</v>
      </c>
      <c r="S243" s="39" t="s">
        <v>41</v>
      </c>
      <c r="T243" s="39">
        <v>2562.2271364314602</v>
      </c>
      <c r="U243" s="39">
        <v>84925.888451620398</v>
      </c>
      <c r="V243" s="39" t="s">
        <v>41</v>
      </c>
      <c r="W243" s="32">
        <v>6085.4289286244002</v>
      </c>
      <c r="X243" s="32">
        <v>5083</v>
      </c>
      <c r="Y243" s="32">
        <v>5707.5710713755998</v>
      </c>
      <c r="Z243" s="32">
        <v>1539.7706915343001</v>
      </c>
      <c r="AB243" s="32"/>
    </row>
    <row r="244" spans="1:28">
      <c r="A244" t="s">
        <v>180</v>
      </c>
      <c r="B244" t="s">
        <v>176</v>
      </c>
      <c r="C244">
        <v>2040</v>
      </c>
      <c r="D244" t="s">
        <v>167</v>
      </c>
      <c r="E244" s="36">
        <v>20.190243109890002</v>
      </c>
      <c r="F244" s="37">
        <v>6.2034040720345898</v>
      </c>
      <c r="G244" s="37">
        <v>99.491641721094595</v>
      </c>
      <c r="H244" s="38" t="s">
        <v>41</v>
      </c>
      <c r="I244" t="s">
        <v>41</v>
      </c>
      <c r="J244" s="38">
        <v>19.0616015628312</v>
      </c>
      <c r="K244" s="32" t="s">
        <v>41</v>
      </c>
      <c r="L244" t="s">
        <v>41</v>
      </c>
      <c r="M244" s="37">
        <v>180.69086837041601</v>
      </c>
      <c r="N244" s="38">
        <v>0.26334565586329106</v>
      </c>
      <c r="O244" s="39">
        <v>60154.2150352444</v>
      </c>
      <c r="P244" s="39">
        <v>19904.207020202201</v>
      </c>
      <c r="Q244" s="39">
        <v>263.00400000000002</v>
      </c>
      <c r="R244" s="39">
        <v>995.93313376875699</v>
      </c>
      <c r="S244" s="39" t="s">
        <v>41</v>
      </c>
      <c r="T244" s="39">
        <v>1786.5803727459599</v>
      </c>
      <c r="U244" s="39">
        <v>83103.939561961393</v>
      </c>
      <c r="V244" s="39" t="s">
        <v>41</v>
      </c>
      <c r="W244" s="32">
        <v>6037.0159332906005</v>
      </c>
      <c r="X244" s="32">
        <v>5083</v>
      </c>
      <c r="Y244" s="32">
        <v>5755.9840667093995</v>
      </c>
      <c r="Z244" s="32">
        <v>1573.0338909202701</v>
      </c>
      <c r="AB244" s="32"/>
    </row>
    <row r="245" spans="1:28">
      <c r="A245" t="s">
        <v>131</v>
      </c>
      <c r="B245" t="s">
        <v>174</v>
      </c>
      <c r="C245">
        <v>2040</v>
      </c>
      <c r="D245" t="s">
        <v>165</v>
      </c>
      <c r="E245" s="36">
        <v>33.484559927039797</v>
      </c>
      <c r="F245" s="37" t="s">
        <v>41</v>
      </c>
      <c r="G245" s="37" t="s">
        <v>41</v>
      </c>
      <c r="H245" s="38" t="s">
        <v>41</v>
      </c>
      <c r="I245" t="s">
        <v>41</v>
      </c>
      <c r="J245" s="38">
        <v>16.087227875040799</v>
      </c>
      <c r="K245" s="32" t="s">
        <v>41</v>
      </c>
      <c r="L245" t="s">
        <v>41</v>
      </c>
      <c r="M245" s="37">
        <v>129.637033470223</v>
      </c>
      <c r="N245" s="38">
        <v>0.20689485098002494</v>
      </c>
      <c r="O245" s="39">
        <v>28634.8794911228</v>
      </c>
      <c r="P245" s="39">
        <v>16584.544268734</v>
      </c>
      <c r="Q245" s="39">
        <v>263.00400000000002</v>
      </c>
      <c r="R245" s="39" t="s">
        <v>41</v>
      </c>
      <c r="S245" s="39" t="s">
        <v>41</v>
      </c>
      <c r="T245" s="39" t="s">
        <v>41</v>
      </c>
      <c r="U245" s="39">
        <v>45482.427759856801</v>
      </c>
      <c r="V245" s="39" t="s">
        <v>41</v>
      </c>
      <c r="W245" s="32">
        <v>4418.5114333381198</v>
      </c>
      <c r="X245" s="32">
        <v>2725</v>
      </c>
      <c r="Y245" s="32">
        <v>2838.4885666618802</v>
      </c>
      <c r="Z245" s="32">
        <v>1325.73890186586</v>
      </c>
      <c r="AB245" s="32"/>
    </row>
    <row r="246" spans="1:28">
      <c r="A246" t="s">
        <v>131</v>
      </c>
      <c r="B246" t="s">
        <v>174</v>
      </c>
      <c r="C246">
        <v>2040</v>
      </c>
      <c r="D246" t="s">
        <v>167</v>
      </c>
      <c r="E246" s="36">
        <v>33.491838322563503</v>
      </c>
      <c r="F246" s="37" t="s">
        <v>41</v>
      </c>
      <c r="G246" s="37" t="s">
        <v>41</v>
      </c>
      <c r="H246" s="38" t="s">
        <v>41</v>
      </c>
      <c r="I246" t="s">
        <v>41</v>
      </c>
      <c r="J246" s="38">
        <v>16.3091506943417</v>
      </c>
      <c r="K246" s="32" t="s">
        <v>41</v>
      </c>
      <c r="L246" t="s">
        <v>41</v>
      </c>
      <c r="M246" s="37">
        <v>128.860805497727</v>
      </c>
      <c r="N246" s="38">
        <v>0.30778978375066973</v>
      </c>
      <c r="O246" s="39">
        <v>28314.687997602101</v>
      </c>
      <c r="P246" s="39">
        <v>16429.800207156</v>
      </c>
      <c r="Q246" s="39">
        <v>263.00400000000002</v>
      </c>
      <c r="R246" s="39" t="s">
        <v>41</v>
      </c>
      <c r="S246" s="39" t="s">
        <v>41</v>
      </c>
      <c r="T246" s="39" t="s">
        <v>41</v>
      </c>
      <c r="U246" s="39">
        <v>45007.492204758099</v>
      </c>
      <c r="V246" s="39" t="s">
        <v>41</v>
      </c>
      <c r="W246" s="32">
        <v>4401.5088290252797</v>
      </c>
      <c r="X246" s="32">
        <v>2725</v>
      </c>
      <c r="Y246" s="32">
        <v>2855.4911709747203</v>
      </c>
      <c r="Z246" s="32">
        <v>1344.0274296995101</v>
      </c>
      <c r="AB246" s="32"/>
    </row>
    <row r="247" spans="1:28">
      <c r="A247" t="s">
        <v>177</v>
      </c>
      <c r="B247" t="s">
        <v>174</v>
      </c>
      <c r="C247">
        <v>2040</v>
      </c>
      <c r="D247" t="s">
        <v>165</v>
      </c>
      <c r="E247" s="36">
        <v>32.283845436233896</v>
      </c>
      <c r="F247" s="37">
        <v>148.42996887745301</v>
      </c>
      <c r="G247" s="37">
        <v>132.627928038335</v>
      </c>
      <c r="H247" s="38">
        <v>0.91162848964778576</v>
      </c>
      <c r="I247" t="s">
        <v>41</v>
      </c>
      <c r="J247" s="38">
        <v>41.676231525716098</v>
      </c>
      <c r="K247" s="32">
        <v>150.032925585344</v>
      </c>
      <c r="L247" t="s">
        <v>41</v>
      </c>
      <c r="M247" s="37" t="s">
        <v>41</v>
      </c>
      <c r="N247" s="38">
        <v>0.21592014168999799</v>
      </c>
      <c r="O247" s="39">
        <v>28629.534780778002</v>
      </c>
      <c r="P247" s="39" t="s">
        <v>41</v>
      </c>
      <c r="Q247" s="39" t="s">
        <v>41</v>
      </c>
      <c r="R247" s="39">
        <v>2124.1630644983602</v>
      </c>
      <c r="S247" s="39">
        <v>600</v>
      </c>
      <c r="T247" s="39">
        <v>16030.436638765001</v>
      </c>
      <c r="U247" s="39">
        <v>47384.134484041402</v>
      </c>
      <c r="V247" s="39" t="s">
        <v>41</v>
      </c>
      <c r="W247" s="32">
        <v>4103.7957728523197</v>
      </c>
      <c r="X247" s="32">
        <v>2725</v>
      </c>
      <c r="Y247" s="32">
        <v>3153.2042271476803</v>
      </c>
      <c r="Z247" s="32">
        <v>150.032925585344</v>
      </c>
      <c r="AB247" s="32"/>
    </row>
    <row r="248" spans="1:28">
      <c r="A248" t="s">
        <v>177</v>
      </c>
      <c r="B248" t="s">
        <v>174</v>
      </c>
      <c r="C248">
        <v>2040</v>
      </c>
      <c r="D248" t="s">
        <v>167</v>
      </c>
      <c r="E248" s="36">
        <v>32.064651269176203</v>
      </c>
      <c r="F248" s="37">
        <v>144.06674757853401</v>
      </c>
      <c r="G248" s="37">
        <v>132.541578196552</v>
      </c>
      <c r="H248" s="38">
        <v>0.88456596387621944</v>
      </c>
      <c r="I248" t="s">
        <v>41</v>
      </c>
      <c r="J248" s="38">
        <v>42.951279555807702</v>
      </c>
      <c r="K248" s="32">
        <v>150.07778026715999</v>
      </c>
      <c r="L248" t="s">
        <v>41</v>
      </c>
      <c r="M248" s="37" t="s">
        <v>41</v>
      </c>
      <c r="N248" s="38">
        <v>0.19846971178619302</v>
      </c>
      <c r="O248" s="39">
        <v>28469.8975051204</v>
      </c>
      <c r="P248" s="39" t="s">
        <v>41</v>
      </c>
      <c r="Q248" s="39" t="s">
        <v>41</v>
      </c>
      <c r="R248" s="39">
        <v>1260.3326255724101</v>
      </c>
      <c r="S248" s="39">
        <v>600</v>
      </c>
      <c r="T248" s="39">
        <v>9681.2854372775491</v>
      </c>
      <c r="U248" s="39">
        <v>40011.515567970302</v>
      </c>
      <c r="V248" s="39" t="s">
        <v>41</v>
      </c>
      <c r="W248" s="32">
        <v>3885.7448847558599</v>
      </c>
      <c r="X248" s="32">
        <v>2725</v>
      </c>
      <c r="Y248" s="32">
        <v>3371.2551152441401</v>
      </c>
      <c r="Z248" s="32">
        <v>150.07778026715999</v>
      </c>
      <c r="AB248" s="32"/>
    </row>
    <row r="249" spans="1:28">
      <c r="A249" t="s">
        <v>180</v>
      </c>
      <c r="B249" t="s">
        <v>174</v>
      </c>
      <c r="C249">
        <v>2040</v>
      </c>
      <c r="D249" t="s">
        <v>165</v>
      </c>
      <c r="E249" s="36">
        <v>25.415426365268001</v>
      </c>
      <c r="F249" s="37">
        <v>1.49003066926615</v>
      </c>
      <c r="G249" s="37">
        <v>32.699585572920803</v>
      </c>
      <c r="H249" s="38" t="s">
        <v>41</v>
      </c>
      <c r="I249" t="s">
        <v>41</v>
      </c>
      <c r="J249" s="38">
        <v>18.106049905338899</v>
      </c>
      <c r="K249" s="32" t="s">
        <v>41</v>
      </c>
      <c r="L249" t="s">
        <v>41</v>
      </c>
      <c r="M249" s="37">
        <v>129.48246924447801</v>
      </c>
      <c r="N249" s="38">
        <v>0.18382610405303482</v>
      </c>
      <c r="O249" s="39">
        <v>28627.8475737435</v>
      </c>
      <c r="P249" s="39">
        <v>15679.420069538601</v>
      </c>
      <c r="Q249" s="39">
        <v>263.00400000000002</v>
      </c>
      <c r="R249" s="39">
        <v>825.09461244797001</v>
      </c>
      <c r="S249" s="39" t="s">
        <v>41</v>
      </c>
      <c r="T249" s="39">
        <v>607.93251306059199</v>
      </c>
      <c r="U249" s="39">
        <v>46003.298768790701</v>
      </c>
      <c r="V249" s="39" t="s">
        <v>41</v>
      </c>
      <c r="W249" s="32">
        <v>4617.1340005197999</v>
      </c>
      <c r="X249" s="32">
        <v>2639.8659994802001</v>
      </c>
      <c r="Y249" s="32">
        <v>2639.8659994802001</v>
      </c>
      <c r="Z249" s="32">
        <v>1492.6058894023199</v>
      </c>
      <c r="AB249" s="32"/>
    </row>
    <row r="250" spans="1:28">
      <c r="A250" t="s">
        <v>180</v>
      </c>
      <c r="B250" t="s">
        <v>174</v>
      </c>
      <c r="C250">
        <v>2040</v>
      </c>
      <c r="D250" t="s">
        <v>167</v>
      </c>
      <c r="E250" s="36">
        <v>21.864841486096701</v>
      </c>
      <c r="F250" s="37">
        <v>2.7427774127857201</v>
      </c>
      <c r="G250" s="37">
        <v>55.632216564044498</v>
      </c>
      <c r="H250" s="38" t="s">
        <v>41</v>
      </c>
      <c r="I250" t="s">
        <v>41</v>
      </c>
      <c r="J250" s="38">
        <v>19.776887076848901</v>
      </c>
      <c r="K250" s="32" t="s">
        <v>41</v>
      </c>
      <c r="L250" t="s">
        <v>41</v>
      </c>
      <c r="M250" s="37">
        <v>128.97769406771701</v>
      </c>
      <c r="N250" s="38">
        <v>0.25382103593263439</v>
      </c>
      <c r="O250" s="39">
        <v>28283.304488420199</v>
      </c>
      <c r="P250" s="39">
        <v>16443.152474189701</v>
      </c>
      <c r="Q250" s="39">
        <v>263.00400000000002</v>
      </c>
      <c r="R250" s="39">
        <v>645.05773251235598</v>
      </c>
      <c r="S250" s="39" t="s">
        <v>41</v>
      </c>
      <c r="T250" s="39">
        <v>789.91989488228899</v>
      </c>
      <c r="U250" s="39">
        <v>46424.438590004502</v>
      </c>
      <c r="V250" s="39" t="s">
        <v>41</v>
      </c>
      <c r="W250" s="32">
        <v>4618.70302701741</v>
      </c>
      <c r="X250" s="32">
        <v>2638.29697298259</v>
      </c>
      <c r="Y250" s="32">
        <v>2638.29697298259</v>
      </c>
      <c r="Z250" s="32">
        <v>1630.80092907679</v>
      </c>
      <c r="AB250" s="32"/>
    </row>
    <row r="251" spans="1:28">
      <c r="A251" t="s">
        <v>131</v>
      </c>
      <c r="B251" t="s">
        <v>179</v>
      </c>
      <c r="C251">
        <v>2040</v>
      </c>
      <c r="D251" t="s">
        <v>165</v>
      </c>
      <c r="E251" s="36">
        <v>54.598225977589401</v>
      </c>
      <c r="F251" s="37" t="s">
        <v>41</v>
      </c>
      <c r="G251" s="37" t="s">
        <v>41</v>
      </c>
      <c r="H251" s="38" t="s">
        <v>41</v>
      </c>
      <c r="I251" t="s">
        <v>41</v>
      </c>
      <c r="J251" s="38">
        <v>7.6877175401232503</v>
      </c>
      <c r="K251" s="32" t="s">
        <v>41</v>
      </c>
      <c r="L251" t="s">
        <v>41</v>
      </c>
      <c r="M251" s="37">
        <v>335.14956683732299</v>
      </c>
      <c r="N251" s="38">
        <v>0.43151858658841585</v>
      </c>
      <c r="O251" s="39">
        <v>95381.974702611697</v>
      </c>
      <c r="P251" s="39">
        <v>30389.7260206393</v>
      </c>
      <c r="Q251" s="39">
        <v>637.55999999999995</v>
      </c>
      <c r="R251" s="39" t="s">
        <v>41</v>
      </c>
      <c r="S251" s="39" t="s">
        <v>41</v>
      </c>
      <c r="T251" s="39" t="s">
        <v>41</v>
      </c>
      <c r="U251" s="39">
        <v>126409.26072325101</v>
      </c>
      <c r="V251" s="39" t="s">
        <v>41</v>
      </c>
      <c r="W251" s="32">
        <v>12533.379840315902</v>
      </c>
      <c r="X251" s="32">
        <v>6809</v>
      </c>
      <c r="Y251" s="32">
        <v>23754.052909684098</v>
      </c>
      <c r="Z251" s="32">
        <v>1535.7938108871799</v>
      </c>
      <c r="AB251" s="32"/>
    </row>
    <row r="252" spans="1:28">
      <c r="A252" t="s">
        <v>131</v>
      </c>
      <c r="B252" t="s">
        <v>179</v>
      </c>
      <c r="C252">
        <v>2040</v>
      </c>
      <c r="D252" t="s">
        <v>167</v>
      </c>
      <c r="E252" s="36">
        <v>54.401686912770501</v>
      </c>
      <c r="F252" s="37" t="s">
        <v>41</v>
      </c>
      <c r="G252" s="37" t="s">
        <v>41</v>
      </c>
      <c r="H252" s="38" t="s">
        <v>41</v>
      </c>
      <c r="I252" t="s">
        <v>41</v>
      </c>
      <c r="J252" s="38">
        <v>7.8237529201116596</v>
      </c>
      <c r="K252" s="32" t="s">
        <v>41</v>
      </c>
      <c r="L252" t="s">
        <v>41</v>
      </c>
      <c r="M252" s="37">
        <v>334.15530735649202</v>
      </c>
      <c r="N252" s="38">
        <v>0.63953879420339621</v>
      </c>
      <c r="O252" s="39">
        <v>95342.369557768194</v>
      </c>
      <c r="P252" s="39">
        <v>30495.444965301202</v>
      </c>
      <c r="Q252" s="39">
        <v>637.55999999999995</v>
      </c>
      <c r="R252" s="39" t="s">
        <v>41</v>
      </c>
      <c r="S252" s="39" t="s">
        <v>41</v>
      </c>
      <c r="T252" s="39" t="s">
        <v>41</v>
      </c>
      <c r="U252" s="39">
        <v>126475.374523069</v>
      </c>
      <c r="V252" s="39" t="s">
        <v>41</v>
      </c>
      <c r="W252" s="32">
        <v>12367.3354196808</v>
      </c>
      <c r="X252" s="32">
        <v>6809</v>
      </c>
      <c r="Y252" s="32">
        <v>23920.0973303192</v>
      </c>
      <c r="Z252" s="32">
        <v>1562.9699257167699</v>
      </c>
      <c r="AB252" s="32"/>
    </row>
    <row r="253" spans="1:28">
      <c r="A253" t="s">
        <v>177</v>
      </c>
      <c r="B253" t="s">
        <v>179</v>
      </c>
      <c r="C253">
        <v>2040</v>
      </c>
      <c r="D253" t="s">
        <v>165</v>
      </c>
      <c r="E253" s="36">
        <v>53.403374554726199</v>
      </c>
      <c r="F253" s="37">
        <v>273.88719830722101</v>
      </c>
      <c r="G253" s="37">
        <v>350.80424767540899</v>
      </c>
      <c r="H253" s="38">
        <v>1.6797315885787136</v>
      </c>
      <c r="I253" t="s">
        <v>41</v>
      </c>
      <c r="J253" s="38">
        <v>22.618637559913701</v>
      </c>
      <c r="K253" s="32">
        <v>150.250080903525</v>
      </c>
      <c r="L253" t="s">
        <v>41</v>
      </c>
      <c r="M253" s="37" t="s">
        <v>41</v>
      </c>
      <c r="N253" s="38">
        <v>0.39603339402520538</v>
      </c>
      <c r="O253" s="39">
        <v>95378.926634854404</v>
      </c>
      <c r="P253" s="39" t="s">
        <v>41</v>
      </c>
      <c r="Q253" s="39" t="s">
        <v>41</v>
      </c>
      <c r="R253" s="39">
        <v>4960.4552197803196</v>
      </c>
      <c r="S253" s="39">
        <v>600</v>
      </c>
      <c r="T253" s="39">
        <v>29579.8174171799</v>
      </c>
      <c r="U253" s="39">
        <v>130519.199271814</v>
      </c>
      <c r="V253" s="39" t="s">
        <v>41</v>
      </c>
      <c r="W253" s="32">
        <v>11434.973411518102</v>
      </c>
      <c r="X253" s="32">
        <v>6809</v>
      </c>
      <c r="Y253" s="32">
        <v>25759.459338481898</v>
      </c>
      <c r="Z253" s="32">
        <v>150.250080903525</v>
      </c>
      <c r="AB253" s="32"/>
    </row>
    <row r="254" spans="1:28">
      <c r="A254" t="s">
        <v>177</v>
      </c>
      <c r="B254" t="s">
        <v>179</v>
      </c>
      <c r="C254">
        <v>2040</v>
      </c>
      <c r="D254" t="s">
        <v>167</v>
      </c>
      <c r="E254" s="36">
        <v>53.264499886514599</v>
      </c>
      <c r="F254" s="37">
        <v>266.21421726070901</v>
      </c>
      <c r="G254" s="37">
        <v>349.43109355462201</v>
      </c>
      <c r="H254" s="38">
        <v>1.6349517520843759</v>
      </c>
      <c r="I254" t="s">
        <v>41</v>
      </c>
      <c r="J254" s="38">
        <v>23.238141401764899</v>
      </c>
      <c r="K254" s="32">
        <v>150.04073223264899</v>
      </c>
      <c r="L254" t="s">
        <v>41</v>
      </c>
      <c r="M254" s="37" t="s">
        <v>41</v>
      </c>
      <c r="N254" s="38">
        <v>0.36512453406467432</v>
      </c>
      <c r="O254" s="39">
        <v>95575.980266057595</v>
      </c>
      <c r="P254" s="39" t="s">
        <v>41</v>
      </c>
      <c r="Q254" s="39" t="s">
        <v>41</v>
      </c>
      <c r="R254" s="39">
        <v>2995.4487484369802</v>
      </c>
      <c r="S254" s="39">
        <v>600</v>
      </c>
      <c r="T254" s="39">
        <v>17889.595399919599</v>
      </c>
      <c r="U254" s="39">
        <v>117061.024414414</v>
      </c>
      <c r="V254" s="39" t="s">
        <v>41</v>
      </c>
      <c r="W254" s="32">
        <v>10935.5986770335</v>
      </c>
      <c r="X254" s="32">
        <v>6809</v>
      </c>
      <c r="Y254" s="32">
        <v>26258.8340729665</v>
      </c>
      <c r="Z254" s="32">
        <v>150.04073223264899</v>
      </c>
      <c r="AB254" s="32"/>
    </row>
    <row r="255" spans="1:28">
      <c r="A255" t="s">
        <v>180</v>
      </c>
      <c r="B255" t="s">
        <v>179</v>
      </c>
      <c r="C255">
        <v>2040</v>
      </c>
      <c r="D255" t="s">
        <v>165</v>
      </c>
      <c r="E255" s="36">
        <v>36.477839568638601</v>
      </c>
      <c r="F255" s="37">
        <v>12.1116977511033</v>
      </c>
      <c r="G255" s="37">
        <v>135.08127603620801</v>
      </c>
      <c r="H255" s="38" t="s">
        <v>41</v>
      </c>
      <c r="I255" t="s">
        <v>41</v>
      </c>
      <c r="J255" s="38">
        <v>9.7930262665636096</v>
      </c>
      <c r="K255" s="32" t="s">
        <v>41</v>
      </c>
      <c r="L255" t="s">
        <v>41</v>
      </c>
      <c r="M255" s="37">
        <v>334.96346492204799</v>
      </c>
      <c r="N255" s="38">
        <v>0.33875054724723386</v>
      </c>
      <c r="O255" s="39">
        <v>95334.405250038995</v>
      </c>
      <c r="P255" s="39">
        <v>30370.285919017399</v>
      </c>
      <c r="Q255" s="39">
        <v>637.55999999999995</v>
      </c>
      <c r="R255" s="39">
        <v>2156.0565884707098</v>
      </c>
      <c r="S255" s="39" t="s">
        <v>41</v>
      </c>
      <c r="T255" s="39">
        <v>4941.5726824501598</v>
      </c>
      <c r="U255" s="39">
        <v>133439.88043997699</v>
      </c>
      <c r="V255" s="39" t="s">
        <v>41</v>
      </c>
      <c r="W255" s="32">
        <v>12753.645474852801</v>
      </c>
      <c r="X255" s="32">
        <v>6809</v>
      </c>
      <c r="Y255" s="32">
        <v>23533.787275147199</v>
      </c>
      <c r="Z255" s="32">
        <v>1958.56170867479</v>
      </c>
      <c r="AB255" s="32"/>
    </row>
    <row r="256" spans="1:28">
      <c r="A256" t="s">
        <v>180</v>
      </c>
      <c r="B256" t="s">
        <v>179</v>
      </c>
      <c r="C256">
        <v>2040</v>
      </c>
      <c r="D256" t="s">
        <v>167</v>
      </c>
      <c r="E256" s="36">
        <v>41.305521507836303</v>
      </c>
      <c r="F256" s="37">
        <v>4.9820903879260898</v>
      </c>
      <c r="G256" s="37">
        <v>85.902655594983798</v>
      </c>
      <c r="H256" s="38" t="s">
        <v>41</v>
      </c>
      <c r="I256" t="s">
        <v>41</v>
      </c>
      <c r="J256" s="38">
        <v>9.5710362834631706</v>
      </c>
      <c r="K256" s="32" t="s">
        <v>41</v>
      </c>
      <c r="L256" t="s">
        <v>41</v>
      </c>
      <c r="M256" s="37">
        <v>333.74553338904502</v>
      </c>
      <c r="N256" s="38">
        <v>0.52278492740840565</v>
      </c>
      <c r="O256" s="39">
        <v>95213.254704734907</v>
      </c>
      <c r="P256" s="39">
        <v>30467.712414843201</v>
      </c>
      <c r="Q256" s="39">
        <v>637.55999999999995</v>
      </c>
      <c r="R256" s="39">
        <v>887.22124475987005</v>
      </c>
      <c r="S256" s="39" t="s">
        <v>41</v>
      </c>
      <c r="T256" s="39">
        <v>1434.8420317227101</v>
      </c>
      <c r="U256" s="39">
        <v>128640.59039606</v>
      </c>
      <c r="V256" s="39" t="s">
        <v>41</v>
      </c>
      <c r="W256" s="32">
        <v>12613.0928348614</v>
      </c>
      <c r="X256" s="32">
        <v>6809</v>
      </c>
      <c r="Y256" s="32">
        <v>23674.3399151386</v>
      </c>
      <c r="Z256" s="32">
        <v>1912.90746450202</v>
      </c>
      <c r="AB256" s="32"/>
    </row>
    <row r="257" spans="1:28">
      <c r="A257" t="s">
        <v>131</v>
      </c>
      <c r="B257" t="s">
        <v>174</v>
      </c>
      <c r="C257">
        <v>2050</v>
      </c>
      <c r="D257" t="s">
        <v>165</v>
      </c>
      <c r="E257" s="36">
        <v>33.371971526748503</v>
      </c>
      <c r="F257" s="37" t="s">
        <v>41</v>
      </c>
      <c r="G257" s="37" t="s">
        <v>41</v>
      </c>
      <c r="H257" s="38" t="s">
        <v>41</v>
      </c>
      <c r="I257" t="s">
        <v>41</v>
      </c>
      <c r="J257" s="38">
        <v>17.243748827415299</v>
      </c>
      <c r="K257" s="32" t="s">
        <v>41</v>
      </c>
      <c r="L257" t="s">
        <v>41</v>
      </c>
      <c r="M257" s="37">
        <v>124.861260341681</v>
      </c>
      <c r="N257" s="38">
        <v>0.19876353285934853</v>
      </c>
      <c r="O257" s="39">
        <v>28588.6235892234</v>
      </c>
      <c r="P257" s="39">
        <v>16187.0132658809</v>
      </c>
      <c r="Q257" s="39">
        <v>263.00400000000002</v>
      </c>
      <c r="R257" s="39" t="s">
        <v>41</v>
      </c>
      <c r="S257" s="39" t="s">
        <v>41</v>
      </c>
      <c r="T257" s="39" t="s">
        <v>41</v>
      </c>
      <c r="U257" s="39">
        <v>45038.640855104401</v>
      </c>
      <c r="V257" s="39" t="s">
        <v>41</v>
      </c>
      <c r="W257" s="32">
        <v>4372.5181874319196</v>
      </c>
      <c r="X257" s="32">
        <v>2725</v>
      </c>
      <c r="Y257" s="32">
        <v>2884.4818125680804</v>
      </c>
      <c r="Z257" s="32">
        <v>1421.0471071884599</v>
      </c>
      <c r="AB257" s="32"/>
    </row>
    <row r="258" spans="1:28">
      <c r="A258" t="s">
        <v>131</v>
      </c>
      <c r="B258" t="s">
        <v>174</v>
      </c>
      <c r="C258">
        <v>2050</v>
      </c>
      <c r="D258" t="s">
        <v>167</v>
      </c>
      <c r="E258" s="36">
        <v>33.377910443398797</v>
      </c>
      <c r="F258" s="37" t="s">
        <v>41</v>
      </c>
      <c r="G258" s="37" t="s">
        <v>41</v>
      </c>
      <c r="H258" s="38" t="s">
        <v>41</v>
      </c>
      <c r="I258" t="s">
        <v>41</v>
      </c>
      <c r="J258" s="38">
        <v>19.6565343122314</v>
      </c>
      <c r="K258" s="32" t="s">
        <v>41</v>
      </c>
      <c r="L258" t="s">
        <v>41</v>
      </c>
      <c r="M258" s="37">
        <v>123.77665154060099</v>
      </c>
      <c r="N258" s="38">
        <v>0.27169255275996718</v>
      </c>
      <c r="O258" s="39">
        <v>28285.527441640101</v>
      </c>
      <c r="P258" s="39">
        <v>18530.680599539701</v>
      </c>
      <c r="Q258" s="39">
        <v>263.00400000000002</v>
      </c>
      <c r="R258" s="39" t="s">
        <v>41</v>
      </c>
      <c r="S258" s="39" t="s">
        <v>41</v>
      </c>
      <c r="T258" s="39" t="s">
        <v>41</v>
      </c>
      <c r="U258" s="39">
        <v>47079.212041179802</v>
      </c>
      <c r="V258" s="39" t="s">
        <v>41</v>
      </c>
      <c r="W258" s="32">
        <v>4362.5840640503602</v>
      </c>
      <c r="X258" s="32">
        <v>2725</v>
      </c>
      <c r="Y258" s="32">
        <v>2894.4159359496398</v>
      </c>
      <c r="Z258" s="32">
        <v>1619.8833270719899</v>
      </c>
      <c r="AB258" s="32"/>
    </row>
    <row r="259" spans="1:28">
      <c r="A259" t="s">
        <v>177</v>
      </c>
      <c r="B259" t="s">
        <v>174</v>
      </c>
      <c r="C259">
        <v>2050</v>
      </c>
      <c r="D259" t="s">
        <v>165</v>
      </c>
      <c r="E259" s="36">
        <v>31.435862220012599</v>
      </c>
      <c r="F259" s="37">
        <v>133.98299975610601</v>
      </c>
      <c r="G259" s="37">
        <v>130.29305678021601</v>
      </c>
      <c r="H259" s="38">
        <v>0.82307127140361969</v>
      </c>
      <c r="I259" t="s">
        <v>41</v>
      </c>
      <c r="J259" s="38">
        <v>46.160328175722199</v>
      </c>
      <c r="K259" s="32">
        <v>150.00133501503001</v>
      </c>
      <c r="L259" t="s">
        <v>41</v>
      </c>
      <c r="M259" s="37" t="s">
        <v>41</v>
      </c>
      <c r="N259" s="38">
        <v>0.18568010290003012</v>
      </c>
      <c r="O259" s="39">
        <v>28797.807867556799</v>
      </c>
      <c r="P259" s="39" t="s">
        <v>41</v>
      </c>
      <c r="Q259" s="39" t="s">
        <v>41</v>
      </c>
      <c r="R259" s="39">
        <v>1783.2236245823799</v>
      </c>
      <c r="S259" s="39">
        <v>600</v>
      </c>
      <c r="T259" s="39">
        <v>13666.2659751228</v>
      </c>
      <c r="U259" s="39">
        <v>44847.297467261997</v>
      </c>
      <c r="V259" s="39" t="s">
        <v>41</v>
      </c>
      <c r="W259" s="32">
        <v>3858.2223660991804</v>
      </c>
      <c r="X259" s="32">
        <v>2725</v>
      </c>
      <c r="Y259" s="32">
        <v>3398.7776339008196</v>
      </c>
      <c r="Z259" s="32">
        <v>150.00133501503001</v>
      </c>
      <c r="AB259" s="32"/>
    </row>
    <row r="260" spans="1:28">
      <c r="A260" t="s">
        <v>177</v>
      </c>
      <c r="B260" t="s">
        <v>174</v>
      </c>
      <c r="C260">
        <v>2050</v>
      </c>
      <c r="D260" t="s">
        <v>167</v>
      </c>
      <c r="E260" s="36">
        <v>32.054340751955998</v>
      </c>
      <c r="F260" s="37">
        <v>130.04765563285099</v>
      </c>
      <c r="G260" s="37">
        <v>127.21756836375501</v>
      </c>
      <c r="H260" s="38">
        <v>0.79732531158724618</v>
      </c>
      <c r="I260" t="s">
        <v>41</v>
      </c>
      <c r="J260" s="38">
        <v>47.650864017305999</v>
      </c>
      <c r="K260" s="32">
        <v>150.29683905464401</v>
      </c>
      <c r="L260" t="s">
        <v>41</v>
      </c>
      <c r="M260" s="37" t="s">
        <v>41</v>
      </c>
      <c r="N260" s="38">
        <v>0.17296432234876896</v>
      </c>
      <c r="O260" s="39">
        <v>28402.8976377338</v>
      </c>
      <c r="P260" s="39" t="s">
        <v>41</v>
      </c>
      <c r="Q260" s="39" t="s">
        <v>41</v>
      </c>
      <c r="R260" s="39">
        <v>896.30541018253405</v>
      </c>
      <c r="S260" s="39">
        <v>600</v>
      </c>
      <c r="T260" s="39">
        <v>7802.8593379711101</v>
      </c>
      <c r="U260" s="39">
        <v>37702.062385887402</v>
      </c>
      <c r="V260" s="39" t="s">
        <v>41</v>
      </c>
      <c r="W260" s="32">
        <v>3792.7830164083198</v>
      </c>
      <c r="X260" s="32">
        <v>2725</v>
      </c>
      <c r="Y260" s="32">
        <v>3464.2169835916802</v>
      </c>
      <c r="Z260" s="32">
        <v>150.29683905464401</v>
      </c>
      <c r="AB260" s="32"/>
    </row>
    <row r="261" spans="1:28">
      <c r="A261" t="s">
        <v>180</v>
      </c>
      <c r="B261" t="s">
        <v>174</v>
      </c>
      <c r="C261">
        <v>2050</v>
      </c>
      <c r="D261" t="s">
        <v>165</v>
      </c>
      <c r="E261" s="36">
        <v>21.212205024776001</v>
      </c>
      <c r="F261" s="37">
        <v>2.9485741729013801</v>
      </c>
      <c r="G261" s="37">
        <v>59.168387958439098</v>
      </c>
      <c r="H261" s="38" t="s">
        <v>41</v>
      </c>
      <c r="I261" t="s">
        <v>41</v>
      </c>
      <c r="J261" s="38">
        <v>21.041318499038699</v>
      </c>
      <c r="K261" s="32" t="s">
        <v>41</v>
      </c>
      <c r="L261" t="s">
        <v>41</v>
      </c>
      <c r="M261" s="37">
        <v>124.677532397238</v>
      </c>
      <c r="N261" s="38">
        <v>0.16289038335848108</v>
      </c>
      <c r="O261" s="39">
        <v>28545.2948474162</v>
      </c>
      <c r="P261" s="39">
        <v>16173.5365050317</v>
      </c>
      <c r="Q261" s="39">
        <v>263.00400000000002</v>
      </c>
      <c r="R261" s="39">
        <v>1000.85226754283</v>
      </c>
      <c r="S261" s="39" t="s">
        <v>41</v>
      </c>
      <c r="T261" s="39">
        <v>1132.2524823941301</v>
      </c>
      <c r="U261" s="39">
        <v>47114.940102385001</v>
      </c>
      <c r="V261" s="39" t="s">
        <v>41</v>
      </c>
      <c r="W261" s="32">
        <v>4601.80483042372</v>
      </c>
      <c r="X261" s="32">
        <v>2655.19516957628</v>
      </c>
      <c r="Y261" s="32">
        <v>2655.19516957628</v>
      </c>
      <c r="Z261" s="32">
        <v>1735.14565044552</v>
      </c>
      <c r="AB261" s="32"/>
    </row>
    <row r="262" spans="1:28">
      <c r="A262" t="s">
        <v>180</v>
      </c>
      <c r="B262" t="s">
        <v>174</v>
      </c>
      <c r="C262">
        <v>2050</v>
      </c>
      <c r="D262" t="s">
        <v>167</v>
      </c>
      <c r="E262" s="36">
        <v>21.811060718449198</v>
      </c>
      <c r="F262" s="37">
        <v>2.6851974297388899</v>
      </c>
      <c r="G262" s="37">
        <v>54.362419386195299</v>
      </c>
      <c r="H262" s="38" t="s">
        <v>41</v>
      </c>
      <c r="I262" t="s">
        <v>41</v>
      </c>
      <c r="J262" s="38">
        <v>21.398316435273799</v>
      </c>
      <c r="K262" s="32" t="s">
        <v>41</v>
      </c>
      <c r="L262" t="s">
        <v>41</v>
      </c>
      <c r="M262" s="37">
        <v>123.81326648284499</v>
      </c>
      <c r="N262" s="38">
        <v>0.24957729744104987</v>
      </c>
      <c r="O262" s="39">
        <v>28272.747834405</v>
      </c>
      <c r="P262" s="39">
        <v>15979.063403891099</v>
      </c>
      <c r="Q262" s="39">
        <v>263.00400000000002</v>
      </c>
      <c r="R262" s="39">
        <v>459.17451631717199</v>
      </c>
      <c r="S262" s="39" t="s">
        <v>41</v>
      </c>
      <c r="T262" s="39">
        <v>644.44738313733399</v>
      </c>
      <c r="U262" s="39">
        <v>45618.437137750698</v>
      </c>
      <c r="V262" s="39" t="s">
        <v>41</v>
      </c>
      <c r="W262" s="32">
        <v>4556.0216024254605</v>
      </c>
      <c r="X262" s="32">
        <v>2700.9783975745399</v>
      </c>
      <c r="Y262" s="32">
        <v>2700.9783975745395</v>
      </c>
      <c r="Z262" s="32">
        <v>1764.48119639728</v>
      </c>
      <c r="AB262" s="32"/>
    </row>
    <row r="263" spans="1:28">
      <c r="A263" t="s">
        <v>131</v>
      </c>
      <c r="B263" t="s">
        <v>179</v>
      </c>
      <c r="C263">
        <v>2050</v>
      </c>
      <c r="D263" t="s">
        <v>165</v>
      </c>
      <c r="E263" s="36">
        <v>54.480018465995499</v>
      </c>
      <c r="F263" s="37" t="s">
        <v>41</v>
      </c>
      <c r="G263" s="37" t="s">
        <v>41</v>
      </c>
      <c r="H263" s="38" t="s">
        <v>41</v>
      </c>
      <c r="I263" t="s">
        <v>41</v>
      </c>
      <c r="J263" s="38">
        <v>8.2519031548512896</v>
      </c>
      <c r="K263" s="32" t="s">
        <v>41</v>
      </c>
      <c r="L263" t="s">
        <v>41</v>
      </c>
      <c r="M263" s="37">
        <v>330.42826586504401</v>
      </c>
      <c r="N263" s="38">
        <v>0.41375833365718029</v>
      </c>
      <c r="O263" s="39">
        <v>95142.950615604699</v>
      </c>
      <c r="P263" s="39">
        <v>32318.091724116701</v>
      </c>
      <c r="Q263" s="39">
        <v>637.55999999999995</v>
      </c>
      <c r="R263" s="39" t="s">
        <v>41</v>
      </c>
      <c r="S263" s="39" t="s">
        <v>41</v>
      </c>
      <c r="T263" s="39" t="s">
        <v>41</v>
      </c>
      <c r="U263" s="39">
        <v>128098.60233972099</v>
      </c>
      <c r="V263" s="39" t="s">
        <v>41</v>
      </c>
      <c r="W263" s="32">
        <v>12514.9478385248</v>
      </c>
      <c r="X263" s="32">
        <v>6809</v>
      </c>
      <c r="Y263" s="32">
        <v>23772.4849114752</v>
      </c>
      <c r="Z263" s="32">
        <v>1648.50252719584</v>
      </c>
      <c r="AB263" s="32"/>
    </row>
    <row r="264" spans="1:28">
      <c r="A264" t="s">
        <v>131</v>
      </c>
      <c r="B264" t="s">
        <v>179</v>
      </c>
      <c r="C264">
        <v>2050</v>
      </c>
      <c r="D264" t="s">
        <v>167</v>
      </c>
      <c r="E264" s="36">
        <v>54.228483520222802</v>
      </c>
      <c r="F264" s="37" t="s">
        <v>41</v>
      </c>
      <c r="G264" s="37" t="s">
        <v>41</v>
      </c>
      <c r="H264" s="38" t="s">
        <v>41</v>
      </c>
      <c r="I264" t="s">
        <v>41</v>
      </c>
      <c r="J264" s="38">
        <v>8.9628446797723509</v>
      </c>
      <c r="K264" s="32" t="s">
        <v>41</v>
      </c>
      <c r="L264" t="s">
        <v>41</v>
      </c>
      <c r="M264" s="37">
        <v>328.48527632546802</v>
      </c>
      <c r="N264" s="38">
        <v>0.59356911260433154</v>
      </c>
      <c r="O264" s="39">
        <v>95024.782705055899</v>
      </c>
      <c r="P264" s="39">
        <v>32455.478812107802</v>
      </c>
      <c r="Q264" s="39">
        <v>637.55999999999995</v>
      </c>
      <c r="R264" s="39" t="s">
        <v>41</v>
      </c>
      <c r="S264" s="39" t="s">
        <v>41</v>
      </c>
      <c r="T264" s="39" t="s">
        <v>41</v>
      </c>
      <c r="U264" s="39">
        <v>128117.821517163</v>
      </c>
      <c r="V264" s="39" t="s">
        <v>41</v>
      </c>
      <c r="W264" s="32">
        <v>12447.5676823498</v>
      </c>
      <c r="X264" s="32">
        <v>6809</v>
      </c>
      <c r="Y264" s="32">
        <v>23839.8650676502</v>
      </c>
      <c r="Z264" s="32">
        <v>1790.52902442052</v>
      </c>
      <c r="AB264" s="32"/>
    </row>
    <row r="265" spans="1:28">
      <c r="A265" t="s">
        <v>177</v>
      </c>
      <c r="B265" t="s">
        <v>179</v>
      </c>
      <c r="C265">
        <v>2050</v>
      </c>
      <c r="D265" t="s">
        <v>165</v>
      </c>
      <c r="E265" s="36">
        <v>51.829469866782802</v>
      </c>
      <c r="F265" s="37">
        <v>260.62365375659999</v>
      </c>
      <c r="G265" s="37">
        <v>353.83737416644601</v>
      </c>
      <c r="H265" s="38">
        <v>1.5987027136174023</v>
      </c>
      <c r="I265" t="s">
        <v>41</v>
      </c>
      <c r="J265" s="38">
        <v>23.7650437923085</v>
      </c>
      <c r="K265" s="32">
        <v>150.220425374386</v>
      </c>
      <c r="L265" t="s">
        <v>41</v>
      </c>
      <c r="M265" s="37" t="s">
        <v>41</v>
      </c>
      <c r="N265" s="38">
        <v>0.3592759263839807</v>
      </c>
      <c r="O265" s="39">
        <v>95882.526059641197</v>
      </c>
      <c r="P265" s="39" t="s">
        <v>41</v>
      </c>
      <c r="Q265" s="39" t="s">
        <v>41</v>
      </c>
      <c r="R265" s="39">
        <v>4242.2111158309099</v>
      </c>
      <c r="S265" s="39">
        <v>600</v>
      </c>
      <c r="T265" s="39">
        <v>26583.6126831732</v>
      </c>
      <c r="U265" s="39">
        <v>127308.349858645</v>
      </c>
      <c r="V265" s="39" t="s">
        <v>41</v>
      </c>
      <c r="W265" s="32">
        <v>10867.2491045965</v>
      </c>
      <c r="X265" s="32">
        <v>6809</v>
      </c>
      <c r="Y265" s="32">
        <v>26327.1836454035</v>
      </c>
      <c r="Z265" s="32">
        <v>150.220425374386</v>
      </c>
      <c r="AB265" s="32"/>
    </row>
    <row r="266" spans="1:28">
      <c r="A266" t="s">
        <v>177</v>
      </c>
      <c r="B266" t="s">
        <v>179</v>
      </c>
      <c r="C266">
        <v>2050</v>
      </c>
      <c r="D266" t="s">
        <v>167</v>
      </c>
      <c r="E266" s="36">
        <v>53.068347178854502</v>
      </c>
      <c r="F266" s="37">
        <v>255.165203369821</v>
      </c>
      <c r="G266" s="37">
        <v>343.934938844947</v>
      </c>
      <c r="H266" s="38">
        <v>1.5666544187498053</v>
      </c>
      <c r="I266" t="s">
        <v>41</v>
      </c>
      <c r="J266" s="38">
        <v>24.251193846769802</v>
      </c>
      <c r="K266" s="32">
        <v>150.08286527909701</v>
      </c>
      <c r="L266" t="s">
        <v>41</v>
      </c>
      <c r="M266" s="37" t="s">
        <v>41</v>
      </c>
      <c r="N266" s="38">
        <v>0.33855300059092375</v>
      </c>
      <c r="O266" s="39">
        <v>95018.235408553897</v>
      </c>
      <c r="P266" s="39" t="s">
        <v>41</v>
      </c>
      <c r="Q266" s="39" t="s">
        <v>41</v>
      </c>
      <c r="R266" s="39">
        <v>2196.6096330696801</v>
      </c>
      <c r="S266" s="39">
        <v>600</v>
      </c>
      <c r="T266" s="39">
        <v>15309.9122021893</v>
      </c>
      <c r="U266" s="39">
        <v>113124.757243812</v>
      </c>
      <c r="V266" s="39" t="s">
        <v>41</v>
      </c>
      <c r="W266" s="32">
        <v>11031.079214118399</v>
      </c>
      <c r="X266" s="32">
        <v>6809</v>
      </c>
      <c r="Y266" s="32">
        <v>26163.353535881601</v>
      </c>
      <c r="Z266" s="32">
        <v>150.08286527909701</v>
      </c>
      <c r="AB266" s="32"/>
    </row>
    <row r="267" spans="1:28">
      <c r="A267" t="s">
        <v>180</v>
      </c>
      <c r="B267" t="s">
        <v>179</v>
      </c>
      <c r="C267">
        <v>2050</v>
      </c>
      <c r="D267" t="s">
        <v>165</v>
      </c>
      <c r="E267" s="36">
        <v>43.119835036034502</v>
      </c>
      <c r="F267" s="37">
        <v>3.6821295803782901</v>
      </c>
      <c r="G267" s="37">
        <v>70.456941356826903</v>
      </c>
      <c r="H267" s="38" t="s">
        <v>41</v>
      </c>
      <c r="I267" t="s">
        <v>41</v>
      </c>
      <c r="J267" s="38">
        <v>9.7065163896347002</v>
      </c>
      <c r="K267" s="32" t="s">
        <v>41</v>
      </c>
      <c r="L267" t="s">
        <v>41</v>
      </c>
      <c r="M267" s="37">
        <v>330.56656345032002</v>
      </c>
      <c r="N267" s="38">
        <v>0.35175273618223329</v>
      </c>
      <c r="O267" s="39">
        <v>95149.132887934597</v>
      </c>
      <c r="P267" s="39">
        <v>30224.586071956601</v>
      </c>
      <c r="Q267" s="39">
        <v>637.55999999999995</v>
      </c>
      <c r="R267" s="39">
        <v>1125.0263549250899</v>
      </c>
      <c r="S267" s="39" t="s">
        <v>41</v>
      </c>
      <c r="T267" s="39">
        <v>1413.9377588652601</v>
      </c>
      <c r="U267" s="39">
        <v>128550.24307368101</v>
      </c>
      <c r="V267" s="39" t="s">
        <v>41</v>
      </c>
      <c r="W267" s="32">
        <v>12634.215983081998</v>
      </c>
      <c r="X267" s="32">
        <v>6809</v>
      </c>
      <c r="Y267" s="32">
        <v>23653.216766918002</v>
      </c>
      <c r="Z267" s="32">
        <v>1939.7526069943599</v>
      </c>
      <c r="AB267" s="32"/>
    </row>
    <row r="268" spans="1:28">
      <c r="A268" t="s">
        <v>180</v>
      </c>
      <c r="B268" t="s">
        <v>179</v>
      </c>
      <c r="C268">
        <v>2050</v>
      </c>
      <c r="D268" t="s">
        <v>167</v>
      </c>
      <c r="E268" s="36">
        <v>32.021126257556098</v>
      </c>
      <c r="F268" s="37">
        <v>17.560527002705701</v>
      </c>
      <c r="G268" s="37">
        <v>190.80765964260701</v>
      </c>
      <c r="H268" s="38" t="s">
        <v>41</v>
      </c>
      <c r="I268" t="s">
        <v>41</v>
      </c>
      <c r="J268" s="38">
        <v>12.251669061255701</v>
      </c>
      <c r="K268" s="32" t="s">
        <v>41</v>
      </c>
      <c r="L268" t="s">
        <v>41</v>
      </c>
      <c r="M268" s="37">
        <v>328.115807730131</v>
      </c>
      <c r="N268" s="38">
        <v>0.43423208188074125</v>
      </c>
      <c r="O268" s="39">
        <v>94964.913685729596</v>
      </c>
      <c r="P268" s="39">
        <v>32427.695036292102</v>
      </c>
      <c r="Q268" s="39">
        <v>637.55999999999995</v>
      </c>
      <c r="R268" s="39">
        <v>1277.8459578556401</v>
      </c>
      <c r="S268" s="39" t="s">
        <v>41</v>
      </c>
      <c r="T268" s="39">
        <v>4214.5264806493797</v>
      </c>
      <c r="U268" s="39">
        <v>133522.54116052599</v>
      </c>
      <c r="V268" s="39" t="s">
        <v>41</v>
      </c>
      <c r="W268" s="32">
        <v>12703.469922074299</v>
      </c>
      <c r="X268" s="32">
        <v>6809</v>
      </c>
      <c r="Y268" s="32">
        <v>23583.962827925701</v>
      </c>
      <c r="Z268" s="32">
        <v>2451.5092930827</v>
      </c>
      <c r="AB268" s="32"/>
    </row>
    <row r="269" spans="1:28">
      <c r="A269" t="s">
        <v>131</v>
      </c>
      <c r="B269" t="s">
        <v>176</v>
      </c>
      <c r="C269">
        <v>2050</v>
      </c>
      <c r="D269" t="s">
        <v>165</v>
      </c>
      <c r="E269" s="36">
        <v>32.981110330009798</v>
      </c>
      <c r="F269" s="37" t="s">
        <v>41</v>
      </c>
      <c r="G269" s="37" t="s">
        <v>41</v>
      </c>
      <c r="H269" s="38" t="s">
        <v>41</v>
      </c>
      <c r="I269" t="s">
        <v>41</v>
      </c>
      <c r="J269" s="38">
        <v>14.430127359873101</v>
      </c>
      <c r="K269" s="32" t="s">
        <v>41</v>
      </c>
      <c r="L269" t="s">
        <v>41</v>
      </c>
      <c r="M269" s="37">
        <v>177.39123685375301</v>
      </c>
      <c r="N269" s="38">
        <v>0.23751893182919587</v>
      </c>
      <c r="O269" s="39">
        <v>60266.191139441697</v>
      </c>
      <c r="P269" s="39">
        <v>20823.6736993821</v>
      </c>
      <c r="Q269" s="39">
        <v>263.00400000000002</v>
      </c>
      <c r="R269" s="39" t="s">
        <v>41</v>
      </c>
      <c r="S269" s="39" t="s">
        <v>41</v>
      </c>
      <c r="T269" s="39" t="s">
        <v>41</v>
      </c>
      <c r="U269" s="39">
        <v>81352.868838823793</v>
      </c>
      <c r="V269" s="39" t="s">
        <v>41</v>
      </c>
      <c r="W269" s="32">
        <v>5902.6885370020009</v>
      </c>
      <c r="X269" s="32">
        <v>5083</v>
      </c>
      <c r="Y269" s="32">
        <v>5890.3114629979991</v>
      </c>
      <c r="Z269" s="32">
        <v>1189.1782318533401</v>
      </c>
      <c r="AB269" s="32"/>
    </row>
    <row r="270" spans="1:28">
      <c r="A270" t="s">
        <v>131</v>
      </c>
      <c r="B270" t="s">
        <v>176</v>
      </c>
      <c r="C270">
        <v>2050</v>
      </c>
      <c r="D270" t="s">
        <v>167</v>
      </c>
      <c r="E270" s="36">
        <v>32.971074666968903</v>
      </c>
      <c r="F270" s="37" t="s">
        <v>41</v>
      </c>
      <c r="G270" s="37" t="s">
        <v>41</v>
      </c>
      <c r="H270" s="38" t="s">
        <v>41</v>
      </c>
      <c r="I270" t="s">
        <v>41</v>
      </c>
      <c r="J270" s="38">
        <v>15.6800895778885</v>
      </c>
      <c r="K270" s="32" t="s">
        <v>41</v>
      </c>
      <c r="L270" t="s">
        <v>41</v>
      </c>
      <c r="M270" s="37">
        <v>176.274046511189</v>
      </c>
      <c r="N270" s="38">
        <v>0.34059333393318519</v>
      </c>
      <c r="O270" s="39">
        <v>60031.008798386501</v>
      </c>
      <c r="P270" s="39">
        <v>20891.9671691769</v>
      </c>
      <c r="Q270" s="39">
        <v>263.00400000000002</v>
      </c>
      <c r="R270" s="39" t="s">
        <v>41</v>
      </c>
      <c r="S270" s="39" t="s">
        <v>41</v>
      </c>
      <c r="T270" s="39" t="s">
        <v>41</v>
      </c>
      <c r="U270" s="39">
        <v>81185.9799675635</v>
      </c>
      <c r="V270" s="39" t="s">
        <v>41</v>
      </c>
      <c r="W270" s="32">
        <v>5842.7749226142005</v>
      </c>
      <c r="X270" s="32">
        <v>5083</v>
      </c>
      <c r="Y270" s="32">
        <v>5950.2250773857995</v>
      </c>
      <c r="Z270" s="32">
        <v>1292.1868764226399</v>
      </c>
      <c r="AB270" s="32"/>
    </row>
    <row r="271" spans="1:28">
      <c r="A271" t="s">
        <v>177</v>
      </c>
      <c r="B271" t="s">
        <v>176</v>
      </c>
      <c r="C271">
        <v>2050</v>
      </c>
      <c r="D271" t="s">
        <v>165</v>
      </c>
      <c r="E271" s="36">
        <v>31.830417180142</v>
      </c>
      <c r="F271" s="37">
        <v>160.38061632428</v>
      </c>
      <c r="G271" s="37">
        <v>181.62999264629201</v>
      </c>
      <c r="H271" s="38">
        <v>0.98523816125059294</v>
      </c>
      <c r="I271" t="s">
        <v>41</v>
      </c>
      <c r="J271" s="38">
        <v>38.562493307987602</v>
      </c>
      <c r="K271" s="32">
        <v>150.00078215444</v>
      </c>
      <c r="L271" t="s">
        <v>41</v>
      </c>
      <c r="M271" s="37" t="s">
        <v>41</v>
      </c>
      <c r="N271" s="38">
        <v>0.22226401226478529</v>
      </c>
      <c r="O271" s="39">
        <v>60326.836815082897</v>
      </c>
      <c r="P271" s="39" t="s">
        <v>41</v>
      </c>
      <c r="Q271" s="39" t="s">
        <v>41</v>
      </c>
      <c r="R271" s="39">
        <v>2347.92991910921</v>
      </c>
      <c r="S271" s="39">
        <v>600</v>
      </c>
      <c r="T271" s="39">
        <v>16358.8228650766</v>
      </c>
      <c r="U271" s="39">
        <v>79633.5895992687</v>
      </c>
      <c r="V271" s="39" t="s">
        <v>41</v>
      </c>
      <c r="W271" s="32">
        <v>5263.9310057778002</v>
      </c>
      <c r="X271" s="32">
        <v>5083</v>
      </c>
      <c r="Y271" s="32">
        <v>6529.0689942221998</v>
      </c>
      <c r="Z271" s="32">
        <v>150.00078215444</v>
      </c>
      <c r="AB271" s="32"/>
    </row>
    <row r="272" spans="1:28">
      <c r="A272" t="s">
        <v>177</v>
      </c>
      <c r="B272" t="s">
        <v>176</v>
      </c>
      <c r="C272">
        <v>2050</v>
      </c>
      <c r="D272" t="s">
        <v>167</v>
      </c>
      <c r="E272" s="36">
        <v>31.857054438744399</v>
      </c>
      <c r="F272" s="37">
        <v>155.08942638911401</v>
      </c>
      <c r="G272" s="37">
        <v>180.35177419030001</v>
      </c>
      <c r="H272" s="38">
        <v>0.95253782059949588</v>
      </c>
      <c r="I272" t="s">
        <v>41</v>
      </c>
      <c r="J272" s="38">
        <v>39.886332257220303</v>
      </c>
      <c r="K272" s="32">
        <v>150.03163146675001</v>
      </c>
      <c r="L272" t="s">
        <v>41</v>
      </c>
      <c r="M272" s="37" t="s">
        <v>41</v>
      </c>
      <c r="N272" s="38">
        <v>0.20663467753655648</v>
      </c>
      <c r="O272" s="39">
        <v>60198.637990631301</v>
      </c>
      <c r="P272" s="39" t="s">
        <v>41</v>
      </c>
      <c r="Q272" s="39" t="s">
        <v>41</v>
      </c>
      <c r="R272" s="39">
        <v>1215.1106451418</v>
      </c>
      <c r="S272" s="39">
        <v>600</v>
      </c>
      <c r="T272" s="39">
        <v>9305.3655833468802</v>
      </c>
      <c r="U272" s="39">
        <v>71319.114219120005</v>
      </c>
      <c r="V272" s="39" t="s">
        <v>41</v>
      </c>
      <c r="W272" s="32">
        <v>5035.6050170167</v>
      </c>
      <c r="X272" s="32">
        <v>5083</v>
      </c>
      <c r="Y272" s="32">
        <v>6757.3949829833</v>
      </c>
      <c r="Z272" s="32">
        <v>150.03163146675001</v>
      </c>
      <c r="AB272" s="32"/>
    </row>
    <row r="273" spans="1:28">
      <c r="A273" t="s">
        <v>180</v>
      </c>
      <c r="B273" t="s">
        <v>176</v>
      </c>
      <c r="C273">
        <v>2050</v>
      </c>
      <c r="D273" t="s">
        <v>165</v>
      </c>
      <c r="E273" s="36">
        <v>22.071007431088098</v>
      </c>
      <c r="F273" s="37">
        <v>4.0639769914340897</v>
      </c>
      <c r="G273" s="37">
        <v>76.0555881313051</v>
      </c>
      <c r="H273" s="38" t="s">
        <v>41</v>
      </c>
      <c r="I273" t="s">
        <v>41</v>
      </c>
      <c r="J273" s="38">
        <v>18.653900559335899</v>
      </c>
      <c r="K273" s="32" t="s">
        <v>41</v>
      </c>
      <c r="L273" t="s">
        <v>41</v>
      </c>
      <c r="M273" s="37">
        <v>177.191900116856</v>
      </c>
      <c r="N273" s="38">
        <v>0.18373789577005947</v>
      </c>
      <c r="O273" s="39">
        <v>60286.1147252999</v>
      </c>
      <c r="P273" s="39">
        <v>19679.2861721263</v>
      </c>
      <c r="Q273" s="39">
        <v>263.00400000000002</v>
      </c>
      <c r="R273" s="39">
        <v>1186.61146944435</v>
      </c>
      <c r="S273" s="39" t="s">
        <v>41</v>
      </c>
      <c r="T273" s="39">
        <v>1560.5671647106899</v>
      </c>
      <c r="U273" s="39">
        <v>82975.583531581302</v>
      </c>
      <c r="V273" s="39" t="s">
        <v>41</v>
      </c>
      <c r="W273" s="32">
        <v>6101.1279927364994</v>
      </c>
      <c r="X273" s="32">
        <v>5083</v>
      </c>
      <c r="Y273" s="32">
        <v>5691.8720072635006</v>
      </c>
      <c r="Z273" s="32">
        <v>1538.65360515917</v>
      </c>
      <c r="AB273" s="32"/>
    </row>
    <row r="274" spans="1:28">
      <c r="A274" t="s">
        <v>180</v>
      </c>
      <c r="B274" t="s">
        <v>176</v>
      </c>
      <c r="C274">
        <v>2050</v>
      </c>
      <c r="D274" t="s">
        <v>167</v>
      </c>
      <c r="E274" s="36">
        <v>20.124342884711101</v>
      </c>
      <c r="F274" s="37">
        <v>6.2312069015719</v>
      </c>
      <c r="G274" s="37">
        <v>99.632853048809594</v>
      </c>
      <c r="H274" s="38" t="s">
        <v>41</v>
      </c>
      <c r="I274" t="s">
        <v>41</v>
      </c>
      <c r="J274" s="38">
        <v>22.804546786036902</v>
      </c>
      <c r="K274" s="32" t="s">
        <v>41</v>
      </c>
      <c r="L274" t="s">
        <v>41</v>
      </c>
      <c r="M274" s="37">
        <v>175.909958397758</v>
      </c>
      <c r="N274" s="38">
        <v>0.23418724501791086</v>
      </c>
      <c r="O274" s="39">
        <v>59977.553951231297</v>
      </c>
      <c r="P274" s="39">
        <v>20864.307368625501</v>
      </c>
      <c r="Q274" s="39">
        <v>263.00400000000002</v>
      </c>
      <c r="R274" s="39">
        <v>730.79711829285804</v>
      </c>
      <c r="S274" s="39" t="s">
        <v>41</v>
      </c>
      <c r="T274" s="39">
        <v>1495.48965637725</v>
      </c>
      <c r="U274" s="39">
        <v>83331.152094527002</v>
      </c>
      <c r="V274" s="39" t="s">
        <v>41</v>
      </c>
      <c r="W274" s="32">
        <v>6105.4948120670997</v>
      </c>
      <c r="X274" s="32">
        <v>5083</v>
      </c>
      <c r="Y274" s="32">
        <v>5687.5051879329003</v>
      </c>
      <c r="Z274" s="32">
        <v>1881.92726163159</v>
      </c>
      <c r="AB274" s="32"/>
    </row>
    <row r="275" spans="1:28">
      <c r="A275" t="s">
        <v>164</v>
      </c>
      <c r="B275" t="s">
        <v>179</v>
      </c>
      <c r="C275">
        <v>2025</v>
      </c>
      <c r="D275" t="s">
        <v>165</v>
      </c>
      <c r="E275" s="36">
        <v>53.772787221609001</v>
      </c>
      <c r="F275" s="37">
        <v>33.747909756271</v>
      </c>
      <c r="G275" s="37">
        <v>338.223843337522</v>
      </c>
      <c r="H275" s="38" t="s">
        <v>41</v>
      </c>
      <c r="I275" t="s">
        <v>41</v>
      </c>
      <c r="J275" s="38">
        <v>12.1968609274856</v>
      </c>
      <c r="K275" s="32" t="s">
        <v>41</v>
      </c>
      <c r="L275" t="s">
        <v>41</v>
      </c>
      <c r="M275" s="37">
        <v>371.10560150152003</v>
      </c>
      <c r="N275" s="38">
        <v>0.75162797585644037</v>
      </c>
      <c r="O275" s="39">
        <v>96070.366648134004</v>
      </c>
      <c r="P275" s="39">
        <v>56111.166947029902</v>
      </c>
      <c r="Q275" s="39">
        <v>5862.9610445541102</v>
      </c>
      <c r="R275" s="39">
        <v>8279.1483967630102</v>
      </c>
      <c r="S275" s="39" t="s">
        <v>41</v>
      </c>
      <c r="T275" s="39">
        <v>17818.896351311101</v>
      </c>
      <c r="U275" s="39">
        <v>184142.539387792</v>
      </c>
      <c r="V275" s="39">
        <v>40000</v>
      </c>
      <c r="W275" s="32">
        <v>11846.393887599999</v>
      </c>
      <c r="X275" s="32">
        <v>6809</v>
      </c>
      <c r="Y275" s="32">
        <v>24441.038862400001</v>
      </c>
      <c r="Z275" s="32">
        <v>150.17241796615099</v>
      </c>
      <c r="AB275" s="32"/>
    </row>
    <row r="276" spans="1:28">
      <c r="A276" t="s">
        <v>164</v>
      </c>
      <c r="B276" t="s">
        <v>179</v>
      </c>
      <c r="C276">
        <v>2025</v>
      </c>
      <c r="D276" t="s">
        <v>167</v>
      </c>
      <c r="E276" s="36">
        <v>53.6666792569874</v>
      </c>
      <c r="F276" s="37">
        <v>33.959647990494801</v>
      </c>
      <c r="G276" s="37">
        <v>338.77358807374901</v>
      </c>
      <c r="H276" s="38" t="s">
        <v>41</v>
      </c>
      <c r="I276" t="s">
        <v>41</v>
      </c>
      <c r="J276" s="38">
        <v>12.4709327237534</v>
      </c>
      <c r="K276" s="32" t="s">
        <v>41</v>
      </c>
      <c r="L276" t="s">
        <v>41</v>
      </c>
      <c r="M276" s="37">
        <v>371.64233803248601</v>
      </c>
      <c r="N276" s="38">
        <v>0.61114758692203552</v>
      </c>
      <c r="O276" s="39">
        <v>95776.271112650604</v>
      </c>
      <c r="P276" s="39">
        <v>56192.321510511902</v>
      </c>
      <c r="Q276" s="39">
        <v>5274.8244648015898</v>
      </c>
      <c r="R276" s="39">
        <v>6397.9245853274897</v>
      </c>
      <c r="S276" s="39" t="s">
        <v>41</v>
      </c>
      <c r="T276" s="39">
        <v>17115.662587209401</v>
      </c>
      <c r="U276" s="39">
        <v>180757.00426050101</v>
      </c>
      <c r="V276" s="39">
        <v>40000</v>
      </c>
      <c r="W276" s="32">
        <v>11668.509774625301</v>
      </c>
      <c r="X276" s="32">
        <v>6809</v>
      </c>
      <c r="Y276" s="32">
        <v>24618.922975374699</v>
      </c>
      <c r="Z276" s="32">
        <v>152.087275462039</v>
      </c>
      <c r="AB276" s="32"/>
    </row>
    <row r="277" spans="1:28">
      <c r="A277" t="s">
        <v>164</v>
      </c>
      <c r="B277" t="s">
        <v>176</v>
      </c>
      <c r="C277">
        <v>2025</v>
      </c>
      <c r="D277" t="s">
        <v>165</v>
      </c>
      <c r="E277" s="36">
        <v>32.1062689030719</v>
      </c>
      <c r="F277" s="37">
        <v>17.058263442263399</v>
      </c>
      <c r="G277" s="37">
        <v>185.96701509316699</v>
      </c>
      <c r="H277" s="38" t="s">
        <v>41</v>
      </c>
      <c r="I277" t="s">
        <v>41</v>
      </c>
      <c r="J277" s="38">
        <v>18.199552097434399</v>
      </c>
      <c r="K277" s="32" t="s">
        <v>41</v>
      </c>
      <c r="L277" t="s">
        <v>41</v>
      </c>
      <c r="M277" s="37">
        <v>204.46585403641399</v>
      </c>
      <c r="N277" s="38">
        <v>0.50737098424971594</v>
      </c>
      <c r="O277" s="39">
        <v>60232.533437615202</v>
      </c>
      <c r="P277" s="39">
        <v>30915.237130305799</v>
      </c>
      <c r="Q277" s="39">
        <v>3985.31258301146</v>
      </c>
      <c r="R277" s="39">
        <v>4777.2413471428399</v>
      </c>
      <c r="S277" s="39" t="s">
        <v>41</v>
      </c>
      <c r="T277" s="39">
        <v>9006.7630975151096</v>
      </c>
      <c r="U277" s="39">
        <v>108917.08759559</v>
      </c>
      <c r="V277" s="39">
        <v>29705.951674496799</v>
      </c>
      <c r="W277" s="32">
        <v>5571.3632261704006</v>
      </c>
      <c r="X277" s="32">
        <v>5083</v>
      </c>
      <c r="Y277" s="32">
        <v>6221.6367738295994</v>
      </c>
      <c r="Z277" s="32">
        <v>150.34472023336599</v>
      </c>
      <c r="AB277" s="32"/>
    </row>
    <row r="278" spans="1:28">
      <c r="A278" t="s">
        <v>164</v>
      </c>
      <c r="B278" t="s">
        <v>176</v>
      </c>
      <c r="C278">
        <v>2025</v>
      </c>
      <c r="D278" t="s">
        <v>167</v>
      </c>
      <c r="E278" s="36">
        <v>31.312094301001199</v>
      </c>
      <c r="F278" s="37">
        <v>17.454998215199499</v>
      </c>
      <c r="G278" s="37">
        <v>189.70195992581</v>
      </c>
      <c r="H278" s="38" t="s">
        <v>41</v>
      </c>
      <c r="I278" t="s">
        <v>41</v>
      </c>
      <c r="J278" s="38">
        <v>18.5872024193472</v>
      </c>
      <c r="K278" s="32" t="s">
        <v>41</v>
      </c>
      <c r="L278" t="s">
        <v>41</v>
      </c>
      <c r="M278" s="37">
        <v>204.12048205073</v>
      </c>
      <c r="N278" s="38">
        <v>0.41497431533163404</v>
      </c>
      <c r="O278" s="39">
        <v>59877.2346941699</v>
      </c>
      <c r="P278" s="39">
        <v>30863.0168860704</v>
      </c>
      <c r="Q278" s="39">
        <v>3534.04770123659</v>
      </c>
      <c r="R278" s="39">
        <v>3714.6352786645798</v>
      </c>
      <c r="S278" s="39" t="s">
        <v>41</v>
      </c>
      <c r="T278" s="39">
        <v>8797.3191004605796</v>
      </c>
      <c r="U278" s="39">
        <v>106786.253660602</v>
      </c>
      <c r="V278" s="39">
        <v>27295.652340931003</v>
      </c>
      <c r="W278" s="32">
        <v>5481.3438707329005</v>
      </c>
      <c r="X278" s="32">
        <v>5083</v>
      </c>
      <c r="Y278" s="32">
        <v>6311.6561292670995</v>
      </c>
      <c r="Z278" s="32">
        <v>150.055993236446</v>
      </c>
      <c r="AB278" s="32"/>
    </row>
    <row r="279" spans="1:28">
      <c r="A279" t="s">
        <v>164</v>
      </c>
      <c r="B279" t="s">
        <v>174</v>
      </c>
      <c r="C279">
        <v>2025</v>
      </c>
      <c r="D279" t="s">
        <v>165</v>
      </c>
      <c r="E279" s="36">
        <v>32.607847232556701</v>
      </c>
      <c r="F279" s="37">
        <v>12.2663806138445</v>
      </c>
      <c r="G279" s="37">
        <v>136.58454124687</v>
      </c>
      <c r="H279" s="38" t="s">
        <v>41</v>
      </c>
      <c r="I279" t="s">
        <v>41</v>
      </c>
      <c r="J279" s="38">
        <v>21.721461524641299</v>
      </c>
      <c r="K279" s="32" t="s">
        <v>41</v>
      </c>
      <c r="L279" t="s">
        <v>41</v>
      </c>
      <c r="M279" s="37">
        <v>149.99719896910199</v>
      </c>
      <c r="N279" s="38">
        <v>0.4251060477723429</v>
      </c>
      <c r="O279" s="39">
        <v>28576.209610005601</v>
      </c>
      <c r="P279" s="39">
        <v>22679.5764841282</v>
      </c>
      <c r="Q279" s="39">
        <v>3364.0191657220098</v>
      </c>
      <c r="R279" s="39">
        <v>3641.4444486780098</v>
      </c>
      <c r="S279" s="39" t="s">
        <v>41</v>
      </c>
      <c r="T279" s="39">
        <v>6476.6489641098897</v>
      </c>
      <c r="U279" s="39">
        <v>64737.898672643802</v>
      </c>
      <c r="V279" s="39">
        <v>19421.36960179314</v>
      </c>
      <c r="W279" s="32">
        <v>4087.7414947012203</v>
      </c>
      <c r="X279" s="32">
        <v>2725</v>
      </c>
      <c r="Y279" s="32">
        <v>3169.2585052987797</v>
      </c>
      <c r="Z279" s="32">
        <v>150.611644484675</v>
      </c>
      <c r="AB279" s="32"/>
    </row>
    <row r="280" spans="1:28">
      <c r="A280" t="s">
        <v>164</v>
      </c>
      <c r="B280" t="s">
        <v>174</v>
      </c>
      <c r="C280">
        <v>2025</v>
      </c>
      <c r="D280" t="s">
        <v>167</v>
      </c>
      <c r="E280" s="36">
        <v>32.140838568054498</v>
      </c>
      <c r="F280" s="37">
        <v>12.6062106657368</v>
      </c>
      <c r="G280" s="37">
        <v>138.49275197009899</v>
      </c>
      <c r="H280" s="38" t="s">
        <v>41</v>
      </c>
      <c r="I280" t="s">
        <v>41</v>
      </c>
      <c r="J280" s="38">
        <v>21.922830385338202</v>
      </c>
      <c r="K280" s="32" t="s">
        <v>41</v>
      </c>
      <c r="L280" t="s">
        <v>41</v>
      </c>
      <c r="M280" s="37">
        <v>150.83321474626899</v>
      </c>
      <c r="N280" s="38">
        <v>0.35183466105077488</v>
      </c>
      <c r="O280" s="39">
        <v>27989.6160928391</v>
      </c>
      <c r="P280" s="39">
        <v>22805.982069635898</v>
      </c>
      <c r="Q280" s="39">
        <v>3242.9851176004299</v>
      </c>
      <c r="R280" s="39">
        <v>2792.8695354617898</v>
      </c>
      <c r="S280" s="39" t="s">
        <v>41</v>
      </c>
      <c r="T280" s="39">
        <v>6353.5301755313803</v>
      </c>
      <c r="U280" s="39">
        <v>63184.982991068602</v>
      </c>
      <c r="V280" s="39">
        <v>18914.420725478805</v>
      </c>
      <c r="W280" s="32">
        <v>4072.62401858672</v>
      </c>
      <c r="X280" s="32">
        <v>2725</v>
      </c>
      <c r="Y280" s="32">
        <v>3184.37598141328</v>
      </c>
      <c r="Z280" s="32">
        <v>161.03057017770001</v>
      </c>
      <c r="AB280" s="32"/>
    </row>
    <row r="281" spans="1:28">
      <c r="A281" t="s">
        <v>164</v>
      </c>
      <c r="B281" t="s">
        <v>179</v>
      </c>
      <c r="C281">
        <v>2030</v>
      </c>
      <c r="D281" t="s">
        <v>165</v>
      </c>
      <c r="E281" s="36">
        <v>53.620771324074603</v>
      </c>
      <c r="F281" s="37">
        <v>33.243845893327801</v>
      </c>
      <c r="G281" s="37">
        <v>333.22206783817802</v>
      </c>
      <c r="H281" s="38" t="s">
        <v>41</v>
      </c>
      <c r="I281" t="s">
        <v>41</v>
      </c>
      <c r="J281" s="38">
        <v>12.8837517897545</v>
      </c>
      <c r="K281" s="32" t="s">
        <v>41</v>
      </c>
      <c r="L281" t="s">
        <v>41</v>
      </c>
      <c r="M281" s="37">
        <v>365.35427875867998</v>
      </c>
      <c r="N281" s="38">
        <v>0.61916137858902121</v>
      </c>
      <c r="O281" s="39">
        <v>95721.571387313394</v>
      </c>
      <c r="P281" s="39">
        <v>48226.764796145697</v>
      </c>
      <c r="Q281" s="39">
        <v>5043.4164000384799</v>
      </c>
      <c r="R281" s="39">
        <v>6597.96384143865</v>
      </c>
      <c r="S281" s="39" t="s">
        <v>41</v>
      </c>
      <c r="T281" s="39">
        <v>15957.0460287973</v>
      </c>
      <c r="U281" s="39">
        <v>171546.76245373301</v>
      </c>
      <c r="V281" s="39">
        <v>40000</v>
      </c>
      <c r="W281" s="32">
        <v>11642.5785360917</v>
      </c>
      <c r="X281" s="32">
        <v>6809</v>
      </c>
      <c r="Y281" s="32">
        <v>24644.8542139083</v>
      </c>
      <c r="Z281" s="32">
        <v>150.41250062221599</v>
      </c>
      <c r="AB281" s="32"/>
    </row>
    <row r="282" spans="1:28">
      <c r="A282" t="s">
        <v>164</v>
      </c>
      <c r="B282" t="s">
        <v>179</v>
      </c>
      <c r="C282">
        <v>2030</v>
      </c>
      <c r="D282" t="s">
        <v>167</v>
      </c>
      <c r="E282" s="36">
        <v>53.589370545860596</v>
      </c>
      <c r="F282" s="37">
        <v>33.166281853856802</v>
      </c>
      <c r="G282" s="37">
        <v>332.89294521720302</v>
      </c>
      <c r="H282" s="38" t="s">
        <v>41</v>
      </c>
      <c r="I282" t="s">
        <v>41</v>
      </c>
      <c r="J282" s="38">
        <v>13.471842440590599</v>
      </c>
      <c r="K282" s="32" t="s">
        <v>41</v>
      </c>
      <c r="L282" t="s">
        <v>41</v>
      </c>
      <c r="M282" s="37">
        <v>364.94433941970698</v>
      </c>
      <c r="N282" s="38">
        <v>0.42860739665067371</v>
      </c>
      <c r="O282" s="39">
        <v>95482.100837461505</v>
      </c>
      <c r="P282" s="39">
        <v>30655.3245112554</v>
      </c>
      <c r="Q282" s="39">
        <v>4327.8101396501797</v>
      </c>
      <c r="R282" s="39">
        <v>4727.4761713888001</v>
      </c>
      <c r="S282" s="39" t="s">
        <v>41</v>
      </c>
      <c r="T282" s="39">
        <v>13531.8429963736</v>
      </c>
      <c r="U282" s="39">
        <v>148724.55465612901</v>
      </c>
      <c r="V282" s="39">
        <v>22066.935220360014</v>
      </c>
      <c r="W282" s="32">
        <v>11400.7861858205</v>
      </c>
      <c r="X282" s="32">
        <v>6809</v>
      </c>
      <c r="Y282" s="32">
        <v>24886.6465641795</v>
      </c>
      <c r="Z282" s="32">
        <v>150.32273089467299</v>
      </c>
      <c r="AB282" s="32"/>
    </row>
    <row r="283" spans="1:28">
      <c r="A283" t="s">
        <v>164</v>
      </c>
      <c r="B283" t="s">
        <v>176</v>
      </c>
      <c r="C283">
        <v>2030</v>
      </c>
      <c r="D283" t="s">
        <v>165</v>
      </c>
      <c r="E283" s="36">
        <v>31.658092908218901</v>
      </c>
      <c r="F283" s="37">
        <v>16.827039952790599</v>
      </c>
      <c r="G283" s="37">
        <v>183.48528886518901</v>
      </c>
      <c r="H283" s="38" t="s">
        <v>41</v>
      </c>
      <c r="I283" t="s">
        <v>41</v>
      </c>
      <c r="J283" s="38">
        <v>19.858156918644301</v>
      </c>
      <c r="K283" s="32" t="s">
        <v>41</v>
      </c>
      <c r="L283" t="s">
        <v>41</v>
      </c>
      <c r="M283" s="37">
        <v>199.819228264055</v>
      </c>
      <c r="N283" s="38">
        <v>0.40481928642646947</v>
      </c>
      <c r="O283" s="39">
        <v>60643.606518676999</v>
      </c>
      <c r="P283" s="39">
        <v>26376.138130855299</v>
      </c>
      <c r="Q283" s="39">
        <v>3308.7320593015802</v>
      </c>
      <c r="R283" s="39">
        <v>3857.7807862329701</v>
      </c>
      <c r="S283" s="39" t="s">
        <v>41</v>
      </c>
      <c r="T283" s="39">
        <v>8076.97917733951</v>
      </c>
      <c r="U283" s="39">
        <v>102263.236672406</v>
      </c>
      <c r="V283" s="39">
        <v>22466.714480418392</v>
      </c>
      <c r="W283" s="32">
        <v>5359.5507266627992</v>
      </c>
      <c r="X283" s="32">
        <v>5083</v>
      </c>
      <c r="Y283" s="32">
        <v>6433.4492733372008</v>
      </c>
      <c r="Z283" s="32">
        <v>150.2728334528</v>
      </c>
      <c r="AB283" s="32"/>
    </row>
    <row r="284" spans="1:28">
      <c r="A284" t="s">
        <v>164</v>
      </c>
      <c r="B284" t="s">
        <v>176</v>
      </c>
      <c r="C284">
        <v>2030</v>
      </c>
      <c r="D284" t="s">
        <v>167</v>
      </c>
      <c r="E284" s="36">
        <v>31.975166305254501</v>
      </c>
      <c r="F284" s="37">
        <v>16.6627952754719</v>
      </c>
      <c r="G284" s="37">
        <v>181.79006720899099</v>
      </c>
      <c r="H284" s="38" t="s">
        <v>41</v>
      </c>
      <c r="I284" t="s">
        <v>41</v>
      </c>
      <c r="J284" s="38">
        <v>20.6226945728299</v>
      </c>
      <c r="K284" s="32" t="s">
        <v>41</v>
      </c>
      <c r="L284" t="s">
        <v>41</v>
      </c>
      <c r="M284" s="37">
        <v>199.89949167951701</v>
      </c>
      <c r="N284" s="38">
        <v>0.2818216628672563</v>
      </c>
      <c r="O284" s="39">
        <v>60010.677620152499</v>
      </c>
      <c r="P284" s="39">
        <v>16791.5573010794</v>
      </c>
      <c r="Q284" s="39">
        <v>2872.2968907078198</v>
      </c>
      <c r="R284" s="39">
        <v>2717.8078938795802</v>
      </c>
      <c r="S284" s="39" t="s">
        <v>41</v>
      </c>
      <c r="T284" s="39">
        <v>6798.4204723925604</v>
      </c>
      <c r="U284" s="39">
        <v>89190.760178212004</v>
      </c>
      <c r="V284" s="39">
        <v>8771.7139253977075</v>
      </c>
      <c r="W284" s="32">
        <v>5359.7104211988008</v>
      </c>
      <c r="X284" s="32">
        <v>5083</v>
      </c>
      <c r="Y284" s="32">
        <v>6433.2895788011992</v>
      </c>
      <c r="Z284" s="32">
        <v>150.690463364675</v>
      </c>
      <c r="AB284" s="32"/>
    </row>
    <row r="285" spans="1:28">
      <c r="A285" t="s">
        <v>164</v>
      </c>
      <c r="B285" t="s">
        <v>174</v>
      </c>
      <c r="C285">
        <v>2030</v>
      </c>
      <c r="D285" t="s">
        <v>165</v>
      </c>
      <c r="E285" s="36">
        <v>32.564443170724701</v>
      </c>
      <c r="F285" s="37">
        <v>11.921515198104</v>
      </c>
      <c r="G285" s="37">
        <v>133.03507321483201</v>
      </c>
      <c r="H285" s="38" t="s">
        <v>41</v>
      </c>
      <c r="I285" t="s">
        <v>41</v>
      </c>
      <c r="J285" s="38">
        <v>23.401921819792701</v>
      </c>
      <c r="K285" s="32" t="s">
        <v>41</v>
      </c>
      <c r="L285" t="s">
        <v>41</v>
      </c>
      <c r="M285" s="37">
        <v>146.30882848107299</v>
      </c>
      <c r="N285" s="38">
        <v>0.34351729637654416</v>
      </c>
      <c r="O285" s="39">
        <v>28844.869361393201</v>
      </c>
      <c r="P285" s="39">
        <v>19312.7653595017</v>
      </c>
      <c r="Q285" s="39">
        <v>2825.5763259834898</v>
      </c>
      <c r="R285" s="39">
        <v>2934.54183983143</v>
      </c>
      <c r="S285" s="39" t="s">
        <v>41</v>
      </c>
      <c r="T285" s="39">
        <v>5722.32729508992</v>
      </c>
      <c r="U285" s="39">
        <v>59640.0801817998</v>
      </c>
      <c r="V285" s="39">
        <v>14796.191977111303</v>
      </c>
      <c r="W285" s="32">
        <v>3988.9645277479403</v>
      </c>
      <c r="X285" s="32">
        <v>2725</v>
      </c>
      <c r="Y285" s="32">
        <v>3268.0354722520597</v>
      </c>
      <c r="Z285" s="32">
        <v>150.17454341699599</v>
      </c>
      <c r="AB285" s="32"/>
    </row>
    <row r="286" spans="1:28">
      <c r="A286" t="s">
        <v>164</v>
      </c>
      <c r="B286" t="s">
        <v>174</v>
      </c>
      <c r="C286">
        <v>2030</v>
      </c>
      <c r="D286" t="s">
        <v>167</v>
      </c>
      <c r="E286" s="36">
        <v>32.354942932578297</v>
      </c>
      <c r="F286" s="37">
        <v>11.931193204994001</v>
      </c>
      <c r="G286" s="37">
        <v>133.21136245322899</v>
      </c>
      <c r="H286" s="38" t="s">
        <v>41</v>
      </c>
      <c r="I286" t="s">
        <v>41</v>
      </c>
      <c r="J286" s="38">
        <v>24.496208730452398</v>
      </c>
      <c r="K286" s="32" t="s">
        <v>41</v>
      </c>
      <c r="L286" t="s">
        <v>41</v>
      </c>
      <c r="M286" s="37">
        <v>146.27856377767301</v>
      </c>
      <c r="N286" s="38">
        <v>0.23725802393630765</v>
      </c>
      <c r="O286" s="39">
        <v>28375.145735653099</v>
      </c>
      <c r="P286" s="39">
        <v>12287.399357324501</v>
      </c>
      <c r="Q286" s="39">
        <v>2427.0379723664</v>
      </c>
      <c r="R286" s="39">
        <v>2071.7111206279401</v>
      </c>
      <c r="S286" s="39" t="s">
        <v>41</v>
      </c>
      <c r="T286" s="39">
        <v>4867.9268276375597</v>
      </c>
      <c r="U286" s="39">
        <v>50029.221013609596</v>
      </c>
      <c r="V286" s="39">
        <v>4524.3219516663958</v>
      </c>
      <c r="W286" s="32">
        <v>3928.8437300037604</v>
      </c>
      <c r="X286" s="32">
        <v>2725</v>
      </c>
      <c r="Y286" s="32">
        <v>3328.1562699962396</v>
      </c>
      <c r="Z286" s="32">
        <v>150.27719526886801</v>
      </c>
      <c r="AB286" s="32"/>
    </row>
    <row r="287" spans="1:28">
      <c r="A287" t="s">
        <v>164</v>
      </c>
      <c r="B287" t="s">
        <v>176</v>
      </c>
      <c r="C287">
        <v>2040</v>
      </c>
      <c r="D287" t="s">
        <v>165</v>
      </c>
      <c r="E287" s="36">
        <v>31.9007545390064</v>
      </c>
      <c r="F287" s="37">
        <v>16.501589053503299</v>
      </c>
      <c r="G287" s="37">
        <v>180.240857107756</v>
      </c>
      <c r="H287" s="38" t="s">
        <v>41</v>
      </c>
      <c r="I287" t="s">
        <v>41</v>
      </c>
      <c r="J287" s="38">
        <v>20.737391971571999</v>
      </c>
      <c r="K287" s="32" t="s">
        <v>41</v>
      </c>
      <c r="L287" t="s">
        <v>41</v>
      </c>
      <c r="M287" s="37">
        <v>197.93460353073999</v>
      </c>
      <c r="N287" s="38">
        <v>0.28026292241983847</v>
      </c>
      <c r="O287" s="39">
        <v>60402.9938722402</v>
      </c>
      <c r="P287" s="39">
        <v>19001.721938951101</v>
      </c>
      <c r="Q287" s="39">
        <v>3001.47474819837</v>
      </c>
      <c r="R287" s="39">
        <v>2743.13114240083</v>
      </c>
      <c r="S287" s="39" t="s">
        <v>41</v>
      </c>
      <c r="T287" s="39">
        <v>6732.6483338293601</v>
      </c>
      <c r="U287" s="39">
        <v>91881.970035619801</v>
      </c>
      <c r="V287" s="39" t="s">
        <v>41</v>
      </c>
      <c r="W287" s="32">
        <v>5373.7357894097004</v>
      </c>
      <c r="X287" s="32">
        <v>5083</v>
      </c>
      <c r="Y287" s="32">
        <v>6419.2642105902996</v>
      </c>
      <c r="Z287" s="32">
        <v>150.011730598442</v>
      </c>
      <c r="AB287" s="32"/>
    </row>
    <row r="288" spans="1:28">
      <c r="A288" t="s">
        <v>164</v>
      </c>
      <c r="B288" t="s">
        <v>176</v>
      </c>
      <c r="C288">
        <v>2040</v>
      </c>
      <c r="D288" t="s">
        <v>167</v>
      </c>
      <c r="E288" s="36">
        <v>32.000532834503403</v>
      </c>
      <c r="F288" s="37">
        <v>16.438825508379999</v>
      </c>
      <c r="G288" s="37">
        <v>179.010093865827</v>
      </c>
      <c r="H288" s="38" t="s">
        <v>41</v>
      </c>
      <c r="I288" t="s">
        <v>41</v>
      </c>
      <c r="J288" s="38">
        <v>22.633884959895401</v>
      </c>
      <c r="K288" s="32" t="s">
        <v>41</v>
      </c>
      <c r="L288" t="s">
        <v>41</v>
      </c>
      <c r="M288" s="37">
        <v>197.153741353231</v>
      </c>
      <c r="N288" s="38">
        <v>0.21118066989315479</v>
      </c>
      <c r="O288" s="39">
        <v>60081.378713376398</v>
      </c>
      <c r="P288" s="39">
        <v>14195.069377432599</v>
      </c>
      <c r="Q288" s="39">
        <v>2453.2340286233698</v>
      </c>
      <c r="R288" s="39">
        <v>1632.0807509266101</v>
      </c>
      <c r="S288" s="39" t="s">
        <v>41</v>
      </c>
      <c r="T288" s="39">
        <v>4734.3817464134499</v>
      </c>
      <c r="U288" s="39">
        <v>83096.144616772493</v>
      </c>
      <c r="V288" s="39" t="s">
        <v>41</v>
      </c>
      <c r="W288" s="32">
        <v>5240.7450772589</v>
      </c>
      <c r="X288" s="32">
        <v>5083</v>
      </c>
      <c r="Y288" s="32">
        <v>6552.2549227411</v>
      </c>
      <c r="Z288" s="32">
        <v>150.13722283316099</v>
      </c>
      <c r="AB288" s="32"/>
    </row>
    <row r="289" spans="1:28">
      <c r="A289" t="s">
        <v>164</v>
      </c>
      <c r="B289" t="s">
        <v>174</v>
      </c>
      <c r="C289">
        <v>2040</v>
      </c>
      <c r="D289" t="s">
        <v>165</v>
      </c>
      <c r="E289" s="36">
        <v>32.434369837978103</v>
      </c>
      <c r="F289" s="37">
        <v>11.474305911433399</v>
      </c>
      <c r="G289" s="37">
        <v>128.34788556706101</v>
      </c>
      <c r="H289" s="38" t="s">
        <v>41</v>
      </c>
      <c r="I289" t="s">
        <v>41</v>
      </c>
      <c r="J289" s="38">
        <v>25.299562425213502</v>
      </c>
      <c r="K289" s="32" t="s">
        <v>41</v>
      </c>
      <c r="L289" t="s">
        <v>41</v>
      </c>
      <c r="M289" s="37">
        <v>140.877804284945</v>
      </c>
      <c r="N289" s="38">
        <v>0.22972421339296811</v>
      </c>
      <c r="O289" s="39">
        <v>28822.496319677401</v>
      </c>
      <c r="P289" s="39">
        <v>13524.2692113547</v>
      </c>
      <c r="Q289" s="39">
        <v>2486.7053750370001</v>
      </c>
      <c r="R289" s="39">
        <v>2068.5225123717901</v>
      </c>
      <c r="S289" s="39" t="s">
        <v>41</v>
      </c>
      <c r="T289" s="39">
        <v>4681.5168118648398</v>
      </c>
      <c r="U289" s="39">
        <v>51583.510230305903</v>
      </c>
      <c r="V289" s="39" t="s">
        <v>41</v>
      </c>
      <c r="W289" s="32">
        <v>3913.6022440448396</v>
      </c>
      <c r="X289" s="32">
        <v>2725</v>
      </c>
      <c r="Y289" s="32">
        <v>3343.3977559551604</v>
      </c>
      <c r="Z289" s="32">
        <v>150.60185782930901</v>
      </c>
      <c r="AB289" s="32"/>
    </row>
    <row r="290" spans="1:28">
      <c r="A290" t="s">
        <v>164</v>
      </c>
      <c r="B290" t="s">
        <v>174</v>
      </c>
      <c r="C290">
        <v>2040</v>
      </c>
      <c r="D290" t="s">
        <v>167</v>
      </c>
      <c r="E290" s="36">
        <v>29.964399600265001</v>
      </c>
      <c r="F290" s="37">
        <v>12.177222104639799</v>
      </c>
      <c r="G290" s="37">
        <v>135.84306378597199</v>
      </c>
      <c r="H290" s="38" t="s">
        <v>41</v>
      </c>
      <c r="I290" t="s">
        <v>41</v>
      </c>
      <c r="J290" s="38">
        <v>27.404018795100999</v>
      </c>
      <c r="K290" s="32" t="s">
        <v>41</v>
      </c>
      <c r="L290" t="s">
        <v>41</v>
      </c>
      <c r="M290" s="37">
        <v>139.731029312858</v>
      </c>
      <c r="N290" s="38">
        <v>0.17442109582007001</v>
      </c>
      <c r="O290" s="39">
        <v>28329.453827368001</v>
      </c>
      <c r="P290" s="39">
        <v>10060.6341105257</v>
      </c>
      <c r="Q290" s="39">
        <v>2056.5416508520502</v>
      </c>
      <c r="R290" s="39">
        <v>1286.74451028778</v>
      </c>
      <c r="S290" s="39" t="s">
        <v>41</v>
      </c>
      <c r="T290" s="39">
        <v>3507.0399661362699</v>
      </c>
      <c r="U290" s="39">
        <v>45240.414065169898</v>
      </c>
      <c r="V290" s="39" t="s">
        <v>41</v>
      </c>
      <c r="W290" s="32">
        <v>3879.2633083090104</v>
      </c>
      <c r="X290" s="32">
        <v>2725</v>
      </c>
      <c r="Y290" s="32">
        <v>3377.7366916909896</v>
      </c>
      <c r="Z290" s="32">
        <v>151.57537843288699</v>
      </c>
      <c r="AB290" s="32"/>
    </row>
    <row r="291" spans="1:28">
      <c r="A291" t="s">
        <v>164</v>
      </c>
      <c r="B291" t="s">
        <v>179</v>
      </c>
      <c r="C291">
        <v>2040</v>
      </c>
      <c r="D291" t="s">
        <v>165</v>
      </c>
      <c r="E291" s="36">
        <v>53.521221585919101</v>
      </c>
      <c r="F291" s="37">
        <v>33.375599592803802</v>
      </c>
      <c r="G291" s="37">
        <v>333.75716166707599</v>
      </c>
      <c r="H291" s="38" t="s">
        <v>41</v>
      </c>
      <c r="I291" t="s">
        <v>41</v>
      </c>
      <c r="J291" s="38">
        <v>12.9925144938969</v>
      </c>
      <c r="K291" s="32" t="s">
        <v>41</v>
      </c>
      <c r="L291" t="s">
        <v>41</v>
      </c>
      <c r="M291" s="37">
        <v>365.78337802385698</v>
      </c>
      <c r="N291" s="38">
        <v>0.44441984800262752</v>
      </c>
      <c r="O291" s="39">
        <v>95521.382196788996</v>
      </c>
      <c r="P291" s="39">
        <v>35115.204290290203</v>
      </c>
      <c r="Q291" s="39">
        <v>4940.9548270118103</v>
      </c>
      <c r="R291" s="39">
        <v>4738.8431016719896</v>
      </c>
      <c r="S291" s="39" t="s">
        <v>41</v>
      </c>
      <c r="T291" s="39">
        <v>13617.2446338639</v>
      </c>
      <c r="U291" s="39">
        <v>153933.62904962699</v>
      </c>
      <c r="V291" s="39" t="s">
        <v>41</v>
      </c>
      <c r="W291" s="32">
        <v>11312.8770076603</v>
      </c>
      <c r="X291" s="32">
        <v>6809</v>
      </c>
      <c r="Y291" s="32">
        <v>24974.5557423397</v>
      </c>
      <c r="Z291" s="32">
        <v>156.204671704297</v>
      </c>
      <c r="AB291" s="32"/>
    </row>
    <row r="292" spans="1:28">
      <c r="A292" t="s">
        <v>164</v>
      </c>
      <c r="B292" t="s">
        <v>179</v>
      </c>
      <c r="C292">
        <v>2040</v>
      </c>
      <c r="D292" t="s">
        <v>167</v>
      </c>
      <c r="E292" s="36">
        <v>52.747708455348103</v>
      </c>
      <c r="F292" s="37">
        <v>33.325976673314699</v>
      </c>
      <c r="G292" s="37">
        <v>334.32328086034602</v>
      </c>
      <c r="H292" s="38" t="s">
        <v>41</v>
      </c>
      <c r="I292" t="s">
        <v>41</v>
      </c>
      <c r="J292" s="38">
        <v>14.2967047055009</v>
      </c>
      <c r="K292" s="32" t="s">
        <v>41</v>
      </c>
      <c r="L292" t="s">
        <v>41</v>
      </c>
      <c r="M292" s="37">
        <v>362.45565383926498</v>
      </c>
      <c r="N292" s="38">
        <v>0.33305027856589159</v>
      </c>
      <c r="O292" s="39">
        <v>95168.015092372894</v>
      </c>
      <c r="P292" s="39">
        <v>26096.8070764271</v>
      </c>
      <c r="Q292" s="39">
        <v>3831.0059660950701</v>
      </c>
      <c r="R292" s="39">
        <v>2874.58624688277</v>
      </c>
      <c r="S292" s="39" t="s">
        <v>41</v>
      </c>
      <c r="T292" s="39">
        <v>9597.8812819146497</v>
      </c>
      <c r="U292" s="39">
        <v>137568.295663692</v>
      </c>
      <c r="V292" s="39" t="s">
        <v>41</v>
      </c>
      <c r="W292" s="32">
        <v>11304.008821861898</v>
      </c>
      <c r="X292" s="32">
        <v>6809</v>
      </c>
      <c r="Y292" s="32">
        <v>24983.423928138101</v>
      </c>
      <c r="Z292" s="32">
        <v>150.11089507128099</v>
      </c>
      <c r="AB292" s="32"/>
    </row>
    <row r="293" spans="1:28">
      <c r="A293" t="s">
        <v>164</v>
      </c>
      <c r="B293" t="s">
        <v>174</v>
      </c>
      <c r="C293">
        <v>2050</v>
      </c>
      <c r="D293" t="s">
        <v>165</v>
      </c>
      <c r="E293" s="36">
        <v>32.3284738825879</v>
      </c>
      <c r="F293" s="37">
        <v>11.0287349882257</v>
      </c>
      <c r="G293" s="37">
        <v>123.788315687023</v>
      </c>
      <c r="H293" s="38" t="s">
        <v>41</v>
      </c>
      <c r="I293" t="s">
        <v>41</v>
      </c>
      <c r="J293" s="38">
        <v>27.866645426198001</v>
      </c>
      <c r="K293" s="32" t="s">
        <v>41</v>
      </c>
      <c r="L293" t="s">
        <v>41</v>
      </c>
      <c r="M293" s="37">
        <v>135.64047764906701</v>
      </c>
      <c r="N293" s="38">
        <v>0.17152545327977248</v>
      </c>
      <c r="O293" s="39">
        <v>28562.801033322899</v>
      </c>
      <c r="P293" s="39">
        <v>13021.4858543104</v>
      </c>
      <c r="Q293" s="39">
        <v>2261.0919011742399</v>
      </c>
      <c r="R293" s="39">
        <v>1711.6714725572499</v>
      </c>
      <c r="S293" s="39" t="s">
        <v>41</v>
      </c>
      <c r="T293" s="39">
        <v>4235.0342354786699</v>
      </c>
      <c r="U293" s="39">
        <v>49792.084496843498</v>
      </c>
      <c r="V293" s="39" t="s">
        <v>41</v>
      </c>
      <c r="W293" s="32">
        <v>3930.1799972169101</v>
      </c>
      <c r="X293" s="32">
        <v>2725</v>
      </c>
      <c r="Y293" s="32">
        <v>3326.8200027830899</v>
      </c>
      <c r="Z293" s="32">
        <v>151.13856248258099</v>
      </c>
      <c r="AB293" s="32"/>
    </row>
    <row r="294" spans="1:28">
      <c r="A294" t="s">
        <v>164</v>
      </c>
      <c r="B294" t="s">
        <v>174</v>
      </c>
      <c r="C294">
        <v>2050</v>
      </c>
      <c r="D294" t="s">
        <v>167</v>
      </c>
      <c r="E294" s="36">
        <v>32.342480638678097</v>
      </c>
      <c r="F294" s="37">
        <v>11.184084764435701</v>
      </c>
      <c r="G294" s="37">
        <v>122.686453619218</v>
      </c>
      <c r="H294" s="38" t="s">
        <v>41</v>
      </c>
      <c r="I294" t="s">
        <v>41</v>
      </c>
      <c r="J294" s="38">
        <v>30.804820386230801</v>
      </c>
      <c r="K294" s="32" t="s">
        <v>41</v>
      </c>
      <c r="L294" t="s">
        <v>41</v>
      </c>
      <c r="M294" s="37">
        <v>134.50527935292899</v>
      </c>
      <c r="N294" s="38">
        <v>0.15516529322962105</v>
      </c>
      <c r="O294" s="39">
        <v>28363.770521758299</v>
      </c>
      <c r="P294" s="39">
        <v>8070.3167611757499</v>
      </c>
      <c r="Q294" s="39">
        <v>1703.3534900341499</v>
      </c>
      <c r="R294" s="39">
        <v>869.11872171531297</v>
      </c>
      <c r="S294" s="39" t="s">
        <v>41</v>
      </c>
      <c r="T294" s="39">
        <v>2684.1803434645799</v>
      </c>
      <c r="U294" s="39">
        <v>41690.739838148103</v>
      </c>
      <c r="V294" s="39" t="s">
        <v>41</v>
      </c>
      <c r="W294" s="32">
        <v>3782.2809286605698</v>
      </c>
      <c r="X294" s="32">
        <v>2725</v>
      </c>
      <c r="Y294" s="32">
        <v>3474.7190713394302</v>
      </c>
      <c r="Z294" s="32">
        <v>150.209572470322</v>
      </c>
      <c r="AB294" s="32"/>
    </row>
    <row r="295" spans="1:28">
      <c r="A295" t="s">
        <v>164</v>
      </c>
      <c r="B295" t="s">
        <v>179</v>
      </c>
      <c r="C295">
        <v>2050</v>
      </c>
      <c r="D295" t="s">
        <v>165</v>
      </c>
      <c r="E295" s="36">
        <v>53.380757474235203</v>
      </c>
      <c r="F295" s="37">
        <v>32.544312145480802</v>
      </c>
      <c r="G295" s="37">
        <v>328.21279036108302</v>
      </c>
      <c r="H295" s="38" t="s">
        <v>41</v>
      </c>
      <c r="I295" t="s">
        <v>41</v>
      </c>
      <c r="J295" s="38">
        <v>13.8264372524982</v>
      </c>
      <c r="K295" s="32" t="s">
        <v>41</v>
      </c>
      <c r="L295" t="s">
        <v>41</v>
      </c>
      <c r="M295" s="37">
        <v>359.59645328812002</v>
      </c>
      <c r="N295" s="38">
        <v>0.3443780489352774</v>
      </c>
      <c r="O295" s="39">
        <v>95204.677609798295</v>
      </c>
      <c r="P295" s="39">
        <v>34521.259515659498</v>
      </c>
      <c r="Q295" s="39">
        <v>4440.5470331502402</v>
      </c>
      <c r="R295" s="39">
        <v>3960.3406939719198</v>
      </c>
      <c r="S295" s="39" t="s">
        <v>41</v>
      </c>
      <c r="T295" s="39">
        <v>12497.015863864601</v>
      </c>
      <c r="U295" s="39">
        <v>150623.84071644401</v>
      </c>
      <c r="V295" s="39" t="s">
        <v>41</v>
      </c>
      <c r="W295" s="32">
        <v>11315.176245614901</v>
      </c>
      <c r="X295" s="32">
        <v>6809</v>
      </c>
      <c r="Y295" s="32">
        <v>24972.256504385099</v>
      </c>
      <c r="Z295" s="32">
        <v>150.044531660476</v>
      </c>
      <c r="AB295" s="32"/>
    </row>
    <row r="296" spans="1:28">
      <c r="A296" t="s">
        <v>164</v>
      </c>
      <c r="B296" t="s">
        <v>179</v>
      </c>
      <c r="C296">
        <v>2050</v>
      </c>
      <c r="D296" t="s">
        <v>167</v>
      </c>
      <c r="E296" s="36">
        <v>53.175610624611302</v>
      </c>
      <c r="F296" s="37">
        <v>32.268662804641501</v>
      </c>
      <c r="G296" s="37">
        <v>326.03325586482202</v>
      </c>
      <c r="H296" s="38" t="s">
        <v>41</v>
      </c>
      <c r="I296" t="s">
        <v>41</v>
      </c>
      <c r="J296" s="38">
        <v>15.1954708707941</v>
      </c>
      <c r="K296" s="32" t="s">
        <v>41</v>
      </c>
      <c r="L296" t="s">
        <v>41</v>
      </c>
      <c r="M296" s="37">
        <v>356.91348098486498</v>
      </c>
      <c r="N296" s="38">
        <v>0.31335136141737313</v>
      </c>
      <c r="O296" s="39">
        <v>94982.488048874206</v>
      </c>
      <c r="P296" s="39">
        <v>21414.8088590919</v>
      </c>
      <c r="Q296" s="39">
        <v>3385.1129030021202</v>
      </c>
      <c r="R296" s="39">
        <v>2089.19953518893</v>
      </c>
      <c r="S296" s="39" t="s">
        <v>41</v>
      </c>
      <c r="T296" s="39">
        <v>7744.4790731139701</v>
      </c>
      <c r="U296" s="39">
        <v>129616.08841927099</v>
      </c>
      <c r="V296" s="39" t="s">
        <v>41</v>
      </c>
      <c r="W296" s="32">
        <v>11163.992564548102</v>
      </c>
      <c r="X296" s="32">
        <v>6809</v>
      </c>
      <c r="Y296" s="32">
        <v>25123.440185451898</v>
      </c>
      <c r="Z296" s="32">
        <v>150.06358967354299</v>
      </c>
      <c r="AB296" s="32"/>
    </row>
    <row r="297" spans="1:28">
      <c r="A297" t="s">
        <v>164</v>
      </c>
      <c r="B297" t="s">
        <v>176</v>
      </c>
      <c r="C297">
        <v>2050</v>
      </c>
      <c r="D297" t="s">
        <v>165</v>
      </c>
      <c r="E297" s="36">
        <v>31.603854860536799</v>
      </c>
      <c r="F297" s="37">
        <v>16.363362916324601</v>
      </c>
      <c r="G297" s="37">
        <v>177.68045002990601</v>
      </c>
      <c r="H297" s="38" t="s">
        <v>41</v>
      </c>
      <c r="I297" t="s">
        <v>41</v>
      </c>
      <c r="J297" s="38">
        <v>22.559544221854601</v>
      </c>
      <c r="K297" s="32" t="s">
        <v>41</v>
      </c>
      <c r="L297" t="s">
        <v>41</v>
      </c>
      <c r="M297" s="37">
        <v>195.03512040728501</v>
      </c>
      <c r="N297" s="38">
        <v>0.21187657610054164</v>
      </c>
      <c r="O297" s="39">
        <v>60240.1675540629</v>
      </c>
      <c r="P297" s="39">
        <v>18723.371559099302</v>
      </c>
      <c r="Q297" s="39">
        <v>2829.0747135041802</v>
      </c>
      <c r="R297" s="39">
        <v>2304.4849503289602</v>
      </c>
      <c r="S297" s="39" t="s">
        <v>41</v>
      </c>
      <c r="T297" s="39">
        <v>6283.5313598686498</v>
      </c>
      <c r="U297" s="39">
        <v>90380.630136863998</v>
      </c>
      <c r="V297" s="39" t="s">
        <v>41</v>
      </c>
      <c r="W297" s="32">
        <v>5310.4921883306997</v>
      </c>
      <c r="X297" s="32">
        <v>5083</v>
      </c>
      <c r="Y297" s="32">
        <v>6482.5078116693003</v>
      </c>
      <c r="Z297" s="32">
        <v>154.155911216769</v>
      </c>
      <c r="AB297" s="32"/>
    </row>
    <row r="298" spans="1:28">
      <c r="A298" t="s">
        <v>164</v>
      </c>
      <c r="B298" t="s">
        <v>176</v>
      </c>
      <c r="C298">
        <v>2050</v>
      </c>
      <c r="D298" t="s">
        <v>167</v>
      </c>
      <c r="E298" s="36">
        <v>31.668123816012599</v>
      </c>
      <c r="F298" s="37">
        <v>16.076065032164198</v>
      </c>
      <c r="G298" s="37">
        <v>175.986720162099</v>
      </c>
      <c r="H298" s="38" t="s">
        <v>41</v>
      </c>
      <c r="I298" t="s">
        <v>41</v>
      </c>
      <c r="J298" s="38">
        <v>24.9691807636863</v>
      </c>
      <c r="K298" s="32" t="s">
        <v>41</v>
      </c>
      <c r="L298" t="s">
        <v>41</v>
      </c>
      <c r="M298" s="37">
        <v>192.967219981228</v>
      </c>
      <c r="N298" s="38">
        <v>0.19142954802373119</v>
      </c>
      <c r="O298" s="39">
        <v>60035.5433908552</v>
      </c>
      <c r="P298" s="39">
        <v>11578.0331988736</v>
      </c>
      <c r="Q298" s="39">
        <v>2105.52405061835</v>
      </c>
      <c r="R298" s="39">
        <v>1188.9203209725899</v>
      </c>
      <c r="S298" s="39" t="s">
        <v>41</v>
      </c>
      <c r="T298" s="39">
        <v>3858.2556077193999</v>
      </c>
      <c r="U298" s="39">
        <v>78766.276569039299</v>
      </c>
      <c r="V298" s="39" t="s">
        <v>41</v>
      </c>
      <c r="W298" s="32">
        <v>5166.8577377605998</v>
      </c>
      <c r="X298" s="32">
        <v>5083</v>
      </c>
      <c r="Y298" s="32">
        <v>6626.1422622394002</v>
      </c>
      <c r="Z298" s="32">
        <v>151.53645993266201</v>
      </c>
      <c r="AB298" s="32"/>
    </row>
    <row r="299" spans="1:28">
      <c r="E299" s="36"/>
      <c r="F299" s="37"/>
      <c r="G299" s="37"/>
      <c r="H299" s="38"/>
      <c r="J299" s="38"/>
      <c r="K299" s="32"/>
      <c r="M299" s="42"/>
      <c r="N299" s="38"/>
      <c r="U299" s="39"/>
      <c r="V299" s="39"/>
      <c r="W299" s="32"/>
      <c r="X299" s="32"/>
      <c r="Y299" s="32"/>
      <c r="Z299" s="32"/>
    </row>
    <row r="300" spans="1:28">
      <c r="E300" s="36"/>
      <c r="F300" s="37"/>
      <c r="G300" s="37"/>
      <c r="H300" s="38"/>
      <c r="J300" s="38"/>
      <c r="K300" s="32"/>
      <c r="M300" s="42"/>
      <c r="N300" s="38"/>
      <c r="U300" s="39"/>
      <c r="V300" s="39"/>
      <c r="W300" s="32"/>
      <c r="X300" s="32"/>
      <c r="Y300" s="32"/>
      <c r="Z300" s="32"/>
    </row>
    <row r="301" spans="1:28">
      <c r="E301" s="36"/>
      <c r="F301" s="37"/>
      <c r="G301" s="37"/>
      <c r="H301" s="38"/>
      <c r="J301" s="38"/>
      <c r="K301" s="32"/>
      <c r="M301" s="42"/>
      <c r="N301" s="38"/>
      <c r="U301" s="39"/>
      <c r="V301" s="39"/>
      <c r="W301" s="32"/>
      <c r="X301" s="32"/>
      <c r="Y301" s="32"/>
      <c r="Z301" s="32"/>
    </row>
    <row r="302" spans="1:28">
      <c r="E302" s="36"/>
      <c r="F302" s="37"/>
      <c r="G302" s="37"/>
      <c r="H302" s="38"/>
      <c r="J302" s="38"/>
      <c r="K302" s="32"/>
      <c r="M302" s="42"/>
      <c r="N302" s="38"/>
      <c r="U302" s="39"/>
      <c r="V302" s="39"/>
      <c r="W302" s="32"/>
      <c r="X302" s="32"/>
      <c r="Y302" s="32"/>
      <c r="Z302" s="32"/>
    </row>
    <row r="303" spans="1:28">
      <c r="E303" s="36"/>
      <c r="F303" s="37"/>
      <c r="G303" s="37"/>
      <c r="H303" s="38"/>
      <c r="J303" s="38"/>
      <c r="K303" s="32"/>
      <c r="M303" s="42"/>
      <c r="N303" s="38"/>
      <c r="U303" s="39"/>
      <c r="V303" s="39"/>
      <c r="W303" s="32"/>
      <c r="X303" s="32"/>
      <c r="Y303" s="32"/>
      <c r="Z303" s="32"/>
    </row>
    <row r="304" spans="1:28">
      <c r="E304" s="36"/>
      <c r="F304" s="37"/>
      <c r="G304" s="37"/>
      <c r="H304" s="38"/>
      <c r="J304" s="38"/>
      <c r="K304" s="32"/>
      <c r="M304" s="42"/>
      <c r="N304" s="38"/>
      <c r="U304" s="39"/>
      <c r="V304" s="39"/>
      <c r="W304" s="32"/>
      <c r="X304" s="32"/>
      <c r="Y304" s="32"/>
      <c r="Z304" s="32"/>
    </row>
    <row r="305" spans="5:26">
      <c r="E305" s="36"/>
      <c r="F305" s="37"/>
      <c r="G305" s="37"/>
      <c r="H305" s="38"/>
      <c r="J305" s="38"/>
      <c r="K305" s="32"/>
      <c r="M305" s="42"/>
      <c r="N305" s="38"/>
      <c r="U305" s="39"/>
      <c r="V305" s="39"/>
      <c r="W305" s="32"/>
      <c r="X305" s="32"/>
      <c r="Y305" s="32"/>
      <c r="Z305" s="32"/>
    </row>
    <row r="306" spans="5:26">
      <c r="E306" s="36"/>
      <c r="F306" s="37"/>
      <c r="G306" s="37"/>
      <c r="H306" s="38"/>
      <c r="J306" s="38"/>
      <c r="K306" s="32"/>
      <c r="M306" s="42"/>
      <c r="N306" s="38"/>
      <c r="U306" s="39"/>
      <c r="V306" s="39"/>
      <c r="W306" s="32"/>
      <c r="X306" s="32"/>
      <c r="Y306" s="32"/>
      <c r="Z306" s="32"/>
    </row>
    <row r="307" spans="5:26">
      <c r="E307" s="36"/>
      <c r="F307" s="37"/>
      <c r="G307" s="37"/>
      <c r="H307" s="38"/>
      <c r="J307" s="38"/>
      <c r="K307" s="32"/>
      <c r="M307" s="42"/>
      <c r="N307" s="38"/>
      <c r="U307" s="39"/>
      <c r="V307" s="39"/>
      <c r="W307" s="32"/>
      <c r="X307" s="32"/>
      <c r="Y307" s="32"/>
      <c r="Z307" s="32"/>
    </row>
    <row r="308" spans="5:26">
      <c r="E308" s="36"/>
      <c r="F308" s="37"/>
      <c r="G308" s="37"/>
      <c r="H308" s="38"/>
      <c r="J308" s="38"/>
      <c r="K308" s="32"/>
      <c r="M308" s="42"/>
      <c r="N308" s="38"/>
      <c r="U308" s="39"/>
      <c r="V308" s="39"/>
      <c r="W308" s="32"/>
      <c r="X308" s="32"/>
      <c r="Y308" s="32"/>
      <c r="Z308" s="32"/>
    </row>
    <row r="309" spans="5:26">
      <c r="E309" s="36"/>
      <c r="F309" s="37"/>
      <c r="G309" s="37"/>
      <c r="H309" s="38"/>
      <c r="J309" s="38"/>
      <c r="K309" s="32"/>
      <c r="M309" s="42"/>
      <c r="N309" s="38"/>
      <c r="U309" s="39"/>
      <c r="V309" s="39"/>
      <c r="W309" s="32"/>
      <c r="X309" s="32"/>
      <c r="Y309" s="32"/>
      <c r="Z309" s="32"/>
    </row>
    <row r="310" spans="5:26">
      <c r="E310" s="36"/>
      <c r="F310" s="37"/>
      <c r="G310" s="37"/>
      <c r="H310" s="38"/>
      <c r="J310" s="38"/>
      <c r="K310" s="32"/>
      <c r="M310" s="42"/>
      <c r="N310" s="38"/>
      <c r="U310" s="39"/>
      <c r="V310" s="39"/>
      <c r="W310" s="32"/>
      <c r="X310" s="32"/>
      <c r="Y310" s="32"/>
      <c r="Z310" s="32"/>
    </row>
    <row r="311" spans="5:26">
      <c r="E311" s="36"/>
      <c r="F311" s="37"/>
      <c r="G311" s="37"/>
      <c r="H311" s="38"/>
      <c r="J311" s="38"/>
      <c r="K311" s="32"/>
      <c r="M311" s="42"/>
      <c r="N311" s="38"/>
      <c r="U311" s="39"/>
      <c r="V311" s="39"/>
      <c r="W311" s="32"/>
      <c r="X311" s="32"/>
      <c r="Y311" s="32"/>
      <c r="Z311" s="32"/>
    </row>
    <row r="312" spans="5:26">
      <c r="E312" s="36"/>
      <c r="F312" s="37"/>
      <c r="G312" s="37"/>
      <c r="H312" s="38"/>
      <c r="J312" s="38"/>
      <c r="K312" s="32"/>
      <c r="M312" s="42"/>
      <c r="N312" s="38"/>
      <c r="U312" s="39"/>
      <c r="V312" s="39"/>
      <c r="W312" s="32"/>
      <c r="X312" s="32"/>
      <c r="Y312" s="32"/>
      <c r="Z312" s="32"/>
    </row>
    <row r="313" spans="5:26">
      <c r="E313" s="36"/>
      <c r="F313" s="37"/>
      <c r="G313" s="37"/>
      <c r="H313" s="38"/>
      <c r="J313" s="38"/>
      <c r="K313" s="32"/>
      <c r="M313" s="42"/>
      <c r="N313" s="38"/>
      <c r="U313" s="39"/>
      <c r="V313" s="39"/>
      <c r="W313" s="32"/>
      <c r="X313" s="32"/>
      <c r="Y313" s="32"/>
      <c r="Z313" s="32"/>
    </row>
    <row r="314" spans="5:26">
      <c r="E314" s="36"/>
      <c r="F314" s="37"/>
      <c r="G314" s="37"/>
      <c r="H314" s="38"/>
      <c r="J314" s="38"/>
      <c r="K314" s="32"/>
      <c r="M314" s="42"/>
      <c r="N314" s="38"/>
      <c r="U314" s="39"/>
      <c r="V314" s="39"/>
      <c r="W314" s="32"/>
      <c r="X314" s="32"/>
      <c r="Y314" s="32"/>
      <c r="Z314" s="32"/>
    </row>
    <row r="315" spans="5:26">
      <c r="E315" s="36"/>
      <c r="F315" s="37"/>
      <c r="G315" s="37"/>
      <c r="H315" s="38"/>
      <c r="J315" s="38"/>
      <c r="K315" s="32"/>
      <c r="M315" s="42"/>
      <c r="N315" s="38"/>
      <c r="U315" s="39"/>
      <c r="V315" s="39"/>
      <c r="W315" s="32"/>
      <c r="X315" s="32"/>
      <c r="Y315" s="32"/>
      <c r="Z315" s="32"/>
    </row>
    <row r="316" spans="5:26">
      <c r="E316" s="36"/>
      <c r="F316" s="37"/>
      <c r="G316" s="37"/>
      <c r="H316" s="38"/>
      <c r="J316" s="38"/>
      <c r="K316" s="32"/>
      <c r="M316" s="42"/>
      <c r="N316" s="38"/>
      <c r="U316" s="39"/>
      <c r="V316" s="39"/>
      <c r="W316" s="32"/>
      <c r="X316" s="32"/>
      <c r="Y316" s="32"/>
      <c r="Z316" s="32"/>
    </row>
    <row r="317" spans="5:26">
      <c r="E317" s="36"/>
      <c r="F317" s="37"/>
      <c r="G317" s="37"/>
      <c r="H317" s="38"/>
      <c r="J317" s="38"/>
      <c r="K317" s="32"/>
      <c r="M317" s="42"/>
      <c r="N317" s="38"/>
      <c r="U317" s="39"/>
      <c r="V317" s="39"/>
      <c r="W317" s="32"/>
      <c r="X317" s="32"/>
      <c r="Y317" s="32"/>
      <c r="Z317" s="32"/>
    </row>
    <row r="318" spans="5:26">
      <c r="E318" s="36"/>
      <c r="F318" s="37"/>
      <c r="G318" s="37"/>
      <c r="H318" s="38"/>
      <c r="J318" s="38"/>
      <c r="K318" s="32"/>
      <c r="M318" s="42"/>
      <c r="N318" s="38"/>
      <c r="U318" s="39"/>
      <c r="V318" s="39"/>
      <c r="W318" s="32"/>
      <c r="X318" s="32"/>
      <c r="Y318" s="32"/>
      <c r="Z318" s="32"/>
    </row>
    <row r="319" spans="5:26">
      <c r="E319" s="36"/>
      <c r="F319" s="37"/>
      <c r="G319" s="37"/>
      <c r="H319" s="38"/>
      <c r="J319" s="38"/>
      <c r="K319" s="32"/>
      <c r="M319" s="42"/>
      <c r="N319" s="38"/>
      <c r="U319" s="39"/>
      <c r="V319" s="39"/>
      <c r="W319" s="32"/>
      <c r="X319" s="32"/>
      <c r="Y319" s="32"/>
      <c r="Z319" s="32"/>
    </row>
    <row r="320" spans="5:26">
      <c r="E320" s="36"/>
      <c r="F320" s="37"/>
      <c r="G320" s="37"/>
      <c r="H320" s="38"/>
      <c r="J320" s="38"/>
      <c r="K320" s="32"/>
      <c r="M320" s="42"/>
      <c r="N320" s="38"/>
      <c r="U320" s="39"/>
      <c r="V320" s="39"/>
      <c r="W320" s="32"/>
      <c r="X320" s="32"/>
      <c r="Y320" s="32"/>
      <c r="Z320" s="32"/>
    </row>
    <row r="321" spans="5:26">
      <c r="E321" s="36"/>
      <c r="F321" s="37"/>
      <c r="G321" s="37"/>
      <c r="H321" s="38"/>
      <c r="J321" s="38"/>
      <c r="K321" s="32"/>
      <c r="M321" s="42"/>
      <c r="N321" s="38"/>
      <c r="U321" s="39"/>
      <c r="V321" s="39"/>
      <c r="W321" s="32"/>
      <c r="X321" s="32"/>
      <c r="Y321" s="32"/>
      <c r="Z321" s="32"/>
    </row>
    <row r="322" spans="5:26">
      <c r="E322" s="36"/>
      <c r="F322" s="37"/>
      <c r="G322" s="37"/>
      <c r="H322" s="38"/>
      <c r="J322" s="38"/>
      <c r="K322" s="32"/>
      <c r="M322" s="42"/>
      <c r="N322" s="38"/>
      <c r="U322" s="39"/>
      <c r="V322" s="39"/>
      <c r="W322" s="32"/>
      <c r="X322" s="32"/>
      <c r="Y322" s="32"/>
      <c r="Z322" s="32"/>
    </row>
    <row r="323" spans="5:26">
      <c r="E323" s="36"/>
      <c r="F323" s="37"/>
      <c r="G323" s="37"/>
      <c r="H323" s="38"/>
      <c r="J323" s="38"/>
      <c r="K323" s="32"/>
      <c r="M323" s="42"/>
      <c r="N323" s="38"/>
      <c r="U323" s="39"/>
      <c r="V323" s="39"/>
      <c r="W323" s="32"/>
      <c r="X323" s="32"/>
      <c r="Y323" s="32"/>
      <c r="Z323" s="32"/>
    </row>
    <row r="324" spans="5:26">
      <c r="E324" s="36"/>
      <c r="F324" s="37"/>
      <c r="G324" s="37"/>
      <c r="H324" s="38"/>
      <c r="J324" s="38"/>
      <c r="K324" s="32"/>
      <c r="M324" s="42"/>
      <c r="N324" s="38"/>
      <c r="U324" s="39"/>
      <c r="V324" s="39"/>
      <c r="W324" s="32"/>
      <c r="X324" s="32"/>
      <c r="Y324" s="32"/>
      <c r="Z324" s="32"/>
    </row>
    <row r="325" spans="5:26">
      <c r="E325" s="36"/>
      <c r="F325" s="37"/>
      <c r="G325" s="37"/>
      <c r="H325" s="38"/>
      <c r="J325" s="38"/>
      <c r="K325" s="32"/>
      <c r="M325" s="42"/>
      <c r="N325" s="38"/>
      <c r="U325" s="39"/>
      <c r="V325" s="39"/>
      <c r="W325" s="32"/>
      <c r="X325" s="32"/>
      <c r="Y325" s="32"/>
      <c r="Z325" s="32"/>
    </row>
    <row r="326" spans="5:26">
      <c r="E326" s="36"/>
      <c r="F326" s="37"/>
      <c r="G326" s="37"/>
      <c r="H326" s="38"/>
      <c r="J326" s="38"/>
      <c r="K326" s="32"/>
      <c r="M326" s="42"/>
      <c r="N326" s="38"/>
      <c r="U326" s="39"/>
      <c r="V326" s="39"/>
      <c r="W326" s="32"/>
      <c r="X326" s="32"/>
      <c r="Y326" s="32"/>
      <c r="Z326" s="32"/>
    </row>
    <row r="327" spans="5:26">
      <c r="E327" s="36"/>
      <c r="F327" s="37"/>
      <c r="G327" s="37"/>
      <c r="H327" s="38"/>
      <c r="J327" s="38"/>
      <c r="K327" s="32"/>
      <c r="M327" s="42"/>
      <c r="N327" s="38"/>
      <c r="U327" s="39"/>
      <c r="V327" s="39"/>
      <c r="W327" s="32"/>
      <c r="X327" s="32"/>
      <c r="Y327" s="32"/>
      <c r="Z327" s="32"/>
    </row>
    <row r="328" spans="5:26">
      <c r="E328" s="36"/>
      <c r="F328" s="37"/>
      <c r="G328" s="37"/>
      <c r="H328" s="38"/>
      <c r="J328" s="38"/>
      <c r="K328" s="32"/>
      <c r="M328" s="42"/>
      <c r="N328" s="38"/>
      <c r="U328" s="39"/>
      <c r="V328" s="39"/>
      <c r="W328" s="32"/>
      <c r="X328" s="32"/>
      <c r="Y328" s="32"/>
      <c r="Z328" s="32"/>
    </row>
    <row r="329" spans="5:26">
      <c r="E329" s="36"/>
      <c r="F329" s="37"/>
      <c r="G329" s="37"/>
      <c r="H329" s="38"/>
      <c r="J329" s="38"/>
      <c r="K329" s="32"/>
      <c r="M329" s="42"/>
      <c r="N329" s="38"/>
      <c r="U329" s="39"/>
      <c r="V329" s="39"/>
      <c r="W329" s="32"/>
      <c r="X329" s="32"/>
      <c r="Y329" s="32"/>
      <c r="Z329" s="32"/>
    </row>
    <row r="330" spans="5:26">
      <c r="E330" s="36"/>
      <c r="F330" s="37"/>
      <c r="G330" s="37"/>
      <c r="H330" s="38"/>
      <c r="J330" s="38"/>
      <c r="K330" s="32"/>
      <c r="M330" s="42"/>
      <c r="N330" s="38"/>
      <c r="U330" s="39"/>
      <c r="V330" s="39"/>
      <c r="W330" s="32"/>
      <c r="X330" s="32"/>
      <c r="Y330" s="32"/>
      <c r="Z330" s="32"/>
    </row>
    <row r="331" spans="5:26">
      <c r="E331" s="36"/>
      <c r="F331" s="37"/>
      <c r="G331" s="37"/>
      <c r="H331" s="38"/>
      <c r="J331" s="38"/>
      <c r="K331" s="32"/>
      <c r="M331" s="42"/>
      <c r="N331" s="38"/>
      <c r="U331" s="39"/>
      <c r="V331" s="39"/>
      <c r="W331" s="32"/>
      <c r="X331" s="32"/>
      <c r="Y331" s="32"/>
      <c r="Z331" s="32"/>
    </row>
    <row r="332" spans="5:26">
      <c r="E332" s="36"/>
      <c r="F332" s="37"/>
      <c r="G332" s="37"/>
      <c r="H332" s="38"/>
      <c r="J332" s="38"/>
      <c r="K332" s="32"/>
      <c r="M332" s="42"/>
      <c r="N332" s="38"/>
      <c r="U332" s="39"/>
      <c r="V332" s="39"/>
      <c r="W332" s="32"/>
      <c r="X332" s="32"/>
      <c r="Y332" s="32"/>
      <c r="Z332" s="32"/>
    </row>
    <row r="333" spans="5:26">
      <c r="E333" s="36"/>
      <c r="F333" s="37"/>
      <c r="G333" s="37"/>
      <c r="H333" s="38"/>
      <c r="J333" s="38"/>
      <c r="K333" s="32"/>
      <c r="M333" s="42"/>
      <c r="N333" s="38"/>
      <c r="U333" s="39"/>
      <c r="V333" s="39"/>
      <c r="W333" s="32"/>
      <c r="X333" s="32"/>
      <c r="Y333" s="32"/>
      <c r="Z333" s="32"/>
    </row>
    <row r="334" spans="5:26">
      <c r="E334" s="36"/>
      <c r="F334" s="37"/>
      <c r="G334" s="37"/>
      <c r="H334" s="38"/>
      <c r="J334" s="38"/>
      <c r="K334" s="32"/>
      <c r="M334" s="42"/>
      <c r="N334" s="38"/>
      <c r="U334" s="39"/>
      <c r="V334" s="39"/>
      <c r="W334" s="32"/>
      <c r="X334" s="32"/>
      <c r="Y334" s="32"/>
      <c r="Z334" s="32"/>
    </row>
    <row r="335" spans="5:26">
      <c r="E335" s="36"/>
      <c r="F335" s="37"/>
      <c r="G335" s="37"/>
      <c r="H335" s="38"/>
      <c r="J335" s="38"/>
      <c r="K335" s="32"/>
      <c r="M335" s="42"/>
      <c r="N335" s="38"/>
      <c r="U335" s="39"/>
      <c r="V335" s="39"/>
      <c r="W335" s="32"/>
      <c r="X335" s="32"/>
      <c r="Y335" s="32"/>
      <c r="Z335" s="32"/>
    </row>
    <row r="336" spans="5:26">
      <c r="E336" s="36"/>
      <c r="F336" s="37"/>
      <c r="G336" s="37"/>
      <c r="H336" s="38"/>
      <c r="J336" s="38"/>
      <c r="K336" s="32"/>
      <c r="M336" s="42"/>
      <c r="N336" s="38"/>
      <c r="U336" s="39"/>
      <c r="V336" s="39"/>
      <c r="W336" s="32"/>
      <c r="X336" s="32"/>
      <c r="Y336" s="32"/>
      <c r="Z336" s="32"/>
    </row>
    <row r="337" spans="5:26">
      <c r="E337" s="36"/>
      <c r="F337" s="37"/>
      <c r="G337" s="37"/>
      <c r="H337" s="38"/>
      <c r="J337" s="38"/>
      <c r="K337" s="32"/>
      <c r="M337" s="42"/>
      <c r="N337" s="38"/>
      <c r="U337" s="39"/>
      <c r="V337" s="39"/>
      <c r="W337" s="32"/>
      <c r="X337" s="32"/>
      <c r="Y337" s="32"/>
      <c r="Z337" s="32"/>
    </row>
    <row r="338" spans="5:26">
      <c r="E338" s="36"/>
      <c r="F338" s="37"/>
      <c r="G338" s="37"/>
      <c r="H338" s="38"/>
      <c r="J338" s="38"/>
      <c r="K338" s="32"/>
      <c r="M338" s="42"/>
      <c r="N338" s="38"/>
      <c r="U338" s="39"/>
      <c r="V338" s="39"/>
      <c r="W338" s="32"/>
      <c r="X338" s="32"/>
      <c r="Y338" s="32"/>
      <c r="Z338" s="32"/>
    </row>
    <row r="339" spans="5:26">
      <c r="E339" s="36"/>
      <c r="F339" s="37"/>
      <c r="G339" s="37"/>
      <c r="H339" s="38"/>
      <c r="J339" s="38"/>
      <c r="K339" s="32"/>
      <c r="M339" s="42"/>
      <c r="N339" s="38"/>
      <c r="U339" s="39"/>
      <c r="V339" s="39"/>
      <c r="W339" s="32"/>
      <c r="X339" s="32"/>
      <c r="Y339" s="32"/>
      <c r="Z339" s="32"/>
    </row>
    <row r="340" spans="5:26">
      <c r="E340" s="36"/>
      <c r="F340" s="37"/>
      <c r="G340" s="37"/>
      <c r="H340" s="38"/>
      <c r="J340" s="38"/>
      <c r="K340" s="32"/>
      <c r="M340" s="42"/>
      <c r="N340" s="38"/>
      <c r="U340" s="39"/>
      <c r="V340" s="39"/>
      <c r="W340" s="32"/>
      <c r="X340" s="32"/>
      <c r="Y340" s="32"/>
      <c r="Z340" s="32"/>
    </row>
    <row r="341" spans="5:26">
      <c r="E341" s="36"/>
      <c r="F341" s="37"/>
      <c r="G341" s="37"/>
      <c r="H341" s="38"/>
      <c r="J341" s="38"/>
      <c r="K341" s="32"/>
      <c r="M341" s="42"/>
      <c r="N341" s="38"/>
      <c r="U341" s="39"/>
      <c r="V341" s="39"/>
      <c r="W341" s="32"/>
      <c r="X341" s="32"/>
      <c r="Y341" s="32"/>
      <c r="Z341" s="32"/>
    </row>
    <row r="342" spans="5:26">
      <c r="E342" s="36"/>
      <c r="F342" s="37"/>
      <c r="G342" s="37"/>
      <c r="H342" s="38"/>
      <c r="J342" s="38"/>
      <c r="K342" s="32"/>
      <c r="M342" s="42"/>
      <c r="N342" s="38"/>
      <c r="U342" s="39"/>
      <c r="V342" s="39"/>
      <c r="W342" s="32"/>
      <c r="X342" s="32"/>
      <c r="Y342" s="32"/>
      <c r="Z342" s="32"/>
    </row>
    <row r="343" spans="5:26">
      <c r="E343" s="36"/>
      <c r="F343" s="37"/>
      <c r="G343" s="37"/>
      <c r="H343" s="38"/>
      <c r="J343" s="38"/>
      <c r="K343" s="32"/>
      <c r="M343" s="42"/>
      <c r="N343" s="38"/>
      <c r="U343" s="39"/>
      <c r="V343" s="39"/>
      <c r="W343" s="32"/>
      <c r="X343" s="32"/>
      <c r="Y343" s="32"/>
      <c r="Z343" s="32"/>
    </row>
    <row r="344" spans="5:26">
      <c r="E344" s="36"/>
      <c r="F344" s="37"/>
      <c r="G344" s="37"/>
      <c r="H344" s="38"/>
      <c r="J344" s="38"/>
      <c r="K344" s="32"/>
      <c r="M344" s="42"/>
      <c r="N344" s="38"/>
      <c r="U344" s="39"/>
      <c r="V344" s="39"/>
      <c r="W344" s="32"/>
      <c r="X344" s="32"/>
      <c r="Y344" s="32"/>
      <c r="Z344" s="32"/>
    </row>
    <row r="345" spans="5:26">
      <c r="E345" s="36"/>
      <c r="F345" s="37"/>
      <c r="G345" s="37"/>
      <c r="H345" s="38"/>
      <c r="J345" s="38"/>
      <c r="K345" s="32"/>
      <c r="M345" s="42"/>
      <c r="N345" s="38"/>
      <c r="U345" s="39"/>
      <c r="V345" s="39"/>
      <c r="W345" s="32"/>
      <c r="X345" s="32"/>
      <c r="Y345" s="32"/>
      <c r="Z345" s="32"/>
    </row>
    <row r="346" spans="5:26">
      <c r="E346" s="36"/>
      <c r="F346" s="37"/>
      <c r="G346" s="37"/>
      <c r="H346" s="38"/>
      <c r="J346" s="38"/>
      <c r="K346" s="32"/>
      <c r="M346" s="42"/>
      <c r="N346" s="38"/>
      <c r="U346" s="39"/>
      <c r="V346" s="39"/>
      <c r="W346" s="32"/>
      <c r="X346" s="32"/>
      <c r="Y346" s="32"/>
      <c r="Z346" s="32"/>
    </row>
    <row r="347" spans="5:26">
      <c r="E347" s="36"/>
      <c r="F347" s="37"/>
      <c r="G347" s="37"/>
      <c r="H347" s="38"/>
      <c r="J347" s="38"/>
      <c r="K347" s="32"/>
      <c r="M347" s="42"/>
      <c r="N347" s="38"/>
      <c r="U347" s="39"/>
      <c r="V347" s="39"/>
      <c r="W347" s="32"/>
      <c r="X347" s="32"/>
      <c r="Y347" s="32"/>
      <c r="Z347" s="32"/>
    </row>
    <row r="348" spans="5:26">
      <c r="E348" s="36"/>
      <c r="F348" s="37"/>
      <c r="G348" s="37"/>
      <c r="H348" s="38"/>
      <c r="J348" s="38"/>
      <c r="K348" s="32"/>
      <c r="M348" s="42"/>
      <c r="N348" s="38"/>
      <c r="U348" s="39"/>
      <c r="V348" s="39"/>
      <c r="W348" s="32"/>
      <c r="X348" s="32"/>
      <c r="Y348" s="32"/>
      <c r="Z348" s="32"/>
    </row>
    <row r="349" spans="5:26">
      <c r="E349" s="36"/>
      <c r="F349" s="37"/>
      <c r="G349" s="37"/>
      <c r="H349" s="38"/>
      <c r="J349" s="38"/>
      <c r="K349" s="32"/>
      <c r="M349" s="42"/>
      <c r="N349" s="38"/>
      <c r="U349" s="39"/>
      <c r="V349" s="39"/>
      <c r="W349" s="32"/>
      <c r="X349" s="32"/>
      <c r="Y349" s="32"/>
      <c r="Z349" s="32"/>
    </row>
    <row r="350" spans="5:26">
      <c r="E350" s="36"/>
      <c r="F350" s="37"/>
      <c r="G350" s="37"/>
      <c r="H350" s="38"/>
      <c r="J350" s="38"/>
      <c r="K350" s="32"/>
      <c r="M350" s="42"/>
      <c r="N350" s="38"/>
      <c r="U350" s="39"/>
      <c r="V350" s="39"/>
      <c r="W350" s="32"/>
      <c r="X350" s="32"/>
      <c r="Y350" s="32"/>
      <c r="Z350" s="32"/>
    </row>
    <row r="351" spans="5:26">
      <c r="E351" s="36"/>
      <c r="F351" s="37"/>
      <c r="G351" s="37"/>
      <c r="H351" s="38"/>
      <c r="J351" s="38"/>
      <c r="K351" s="32"/>
      <c r="M351" s="42"/>
      <c r="N351" s="38"/>
      <c r="U351" s="39"/>
      <c r="V351" s="39"/>
      <c r="W351" s="32"/>
      <c r="X351" s="32"/>
      <c r="Y351" s="32"/>
      <c r="Z351" s="32"/>
    </row>
    <row r="352" spans="5:26">
      <c r="E352" s="36"/>
      <c r="F352" s="37"/>
      <c r="G352" s="37"/>
      <c r="H352" s="38"/>
      <c r="J352" s="38"/>
      <c r="K352" s="32"/>
      <c r="M352" s="42"/>
      <c r="N352" s="38"/>
      <c r="U352" s="39"/>
      <c r="V352" s="39"/>
      <c r="W352" s="32"/>
      <c r="X352" s="32"/>
      <c r="Y352" s="32"/>
      <c r="Z352" s="32"/>
    </row>
    <row r="353" spans="5:26">
      <c r="E353" s="36"/>
      <c r="F353" s="37"/>
      <c r="G353" s="37"/>
      <c r="H353" s="38"/>
      <c r="J353" s="38"/>
      <c r="K353" s="32"/>
      <c r="M353" s="42"/>
      <c r="N353" s="38"/>
      <c r="U353" s="39"/>
      <c r="V353" s="39"/>
      <c r="W353" s="32"/>
      <c r="X353" s="32"/>
      <c r="Y353" s="32"/>
      <c r="Z353" s="32"/>
    </row>
    <row r="354" spans="5:26">
      <c r="E354" s="36"/>
      <c r="F354" s="37"/>
      <c r="G354" s="37"/>
      <c r="H354" s="38"/>
      <c r="J354" s="38"/>
      <c r="K354" s="32"/>
      <c r="M354" s="42"/>
      <c r="N354" s="38"/>
      <c r="U354" s="39"/>
      <c r="V354" s="39"/>
      <c r="W354" s="32"/>
      <c r="X354" s="32"/>
      <c r="Y354" s="32"/>
      <c r="Z354" s="32"/>
    </row>
    <row r="355" spans="5:26">
      <c r="E355" s="36"/>
      <c r="F355" s="37"/>
      <c r="G355" s="37"/>
      <c r="H355" s="38"/>
      <c r="J355" s="38"/>
      <c r="K355" s="32"/>
      <c r="M355" s="42"/>
      <c r="N355" s="38"/>
      <c r="U355" s="39"/>
      <c r="V355" s="39"/>
      <c r="W355" s="32"/>
      <c r="X355" s="32"/>
      <c r="Y355" s="32"/>
      <c r="Z355" s="32"/>
    </row>
    <row r="356" spans="5:26">
      <c r="E356" s="36"/>
      <c r="F356" s="37"/>
      <c r="G356" s="37"/>
      <c r="H356" s="38"/>
      <c r="J356" s="38"/>
      <c r="K356" s="32"/>
      <c r="M356" s="42"/>
      <c r="N356" s="38"/>
      <c r="U356" s="39"/>
      <c r="V356" s="39"/>
      <c r="W356" s="32"/>
      <c r="X356" s="32"/>
      <c r="Y356" s="32"/>
      <c r="Z356" s="32"/>
    </row>
    <row r="357" spans="5:26">
      <c r="E357" s="36"/>
      <c r="F357" s="37"/>
      <c r="G357" s="37"/>
      <c r="H357" s="38"/>
      <c r="J357" s="38"/>
      <c r="K357" s="32"/>
      <c r="M357" s="42"/>
      <c r="N357" s="38"/>
      <c r="U357" s="39"/>
      <c r="V357" s="39"/>
      <c r="W357" s="32"/>
      <c r="X357" s="32"/>
      <c r="Y357" s="32"/>
      <c r="Z357" s="32"/>
    </row>
    <row r="358" spans="5:26">
      <c r="E358" s="36"/>
      <c r="F358" s="37"/>
      <c r="G358" s="37"/>
      <c r="H358" s="38"/>
      <c r="J358" s="38"/>
      <c r="K358" s="32"/>
      <c r="M358" s="42"/>
      <c r="N358" s="38"/>
      <c r="U358" s="39"/>
      <c r="V358" s="39"/>
      <c r="W358" s="32"/>
      <c r="X358" s="32"/>
      <c r="Y358" s="32"/>
      <c r="Z358" s="3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C965C-6786-47E0-ACA6-A54A60AC2796}">
  <dimension ref="A1:G52"/>
  <sheetViews>
    <sheetView zoomScaleNormal="100" workbookViewId="0"/>
  </sheetViews>
  <sheetFormatPr defaultRowHeight="12.75"/>
  <cols>
    <col min="1" max="1" width="30.28515625" bestFit="1" customWidth="1"/>
    <col min="2" max="2" width="9.140625" customWidth="1"/>
  </cols>
  <sheetData>
    <row r="1" spans="1:7">
      <c r="A1" s="43" t="s">
        <v>161</v>
      </c>
      <c r="B1" s="63" t="s">
        <v>174</v>
      </c>
      <c r="C1" s="64"/>
      <c r="D1" s="65"/>
    </row>
    <row r="2" spans="1:7">
      <c r="A2" s="43" t="s">
        <v>163</v>
      </c>
      <c r="B2" s="44" t="s">
        <v>131</v>
      </c>
    </row>
    <row r="5" spans="1:7">
      <c r="A5" s="45" t="s">
        <v>165</v>
      </c>
      <c r="B5" s="46" t="e" cm="1">
        <f t="array" ref="B5">_xlfn.XMATCH(1,('4. Attributes Table'!$A$2:$A$298=$B$2)*('4. Attributes Table'!$B$2:$B$298=$B$1)*('4. Attributes Table'!$C$2:$C$298=B$6)*('4. Attributes Table'!$D$2:$D$298="BAU"),0)</f>
        <v>#N/A</v>
      </c>
      <c r="C5" s="46" cm="1">
        <f t="array" ref="C5">_xlfn.XMATCH(1,('4. Attributes Table'!$A$2:$A$298=$B$2)*('4. Attributes Table'!$B$2:$B$298=$B$1)*('4. Attributes Table'!$C$2:$C$298=C$6)*('4. Attributes Table'!$D$2:$D$298=$A$5),0)</f>
        <v>206</v>
      </c>
      <c r="D5" s="46" cm="1">
        <f t="array" ref="D5">_xlfn.XMATCH(1,('4. Attributes Table'!$A$2:$A$298=$B$2)*('4. Attributes Table'!$B$2:$B$298=$B$1)*('4. Attributes Table'!$C$2:$C$298=D$6)*('4. Attributes Table'!$D$2:$D$298=$A$5),0)</f>
        <v>220</v>
      </c>
      <c r="E5" s="46" cm="1">
        <f t="array" ref="E5">_xlfn.XMATCH(1,('4. Attributes Table'!$A$2:$A$298=$B$2)*('4. Attributes Table'!$B$2:$B$298=$B$1)*('4. Attributes Table'!$C$2:$C$298=E$6)*('4. Attributes Table'!$D$2:$D$298=$A$5),0)</f>
        <v>244</v>
      </c>
      <c r="F5" s="46" cm="1">
        <f t="array" ref="F5">_xlfn.XMATCH(1,('4. Attributes Table'!$A$2:$A$298=$B$2)*('4. Attributes Table'!$B$2:$B$298=$B$1)*('4. Attributes Table'!$C$2:$C$298=F$6)*('4. Attributes Table'!$D$2:$D$298=$A$5),0)</f>
        <v>256</v>
      </c>
    </row>
    <row r="6" spans="1:7">
      <c r="A6" s="6" t="s">
        <v>166</v>
      </c>
      <c r="B6" s="6" cm="1">
        <f t="array" ref="B6:F6">TRANSPOSE(_xlfn._xlws.SORT(_xlfn.UNIQUE('4. Attributes Table'!C2:C166)))</f>
        <v>2020</v>
      </c>
      <c r="C6" s="6">
        <v>2025</v>
      </c>
      <c r="D6" s="6">
        <v>2030</v>
      </c>
      <c r="E6" s="6">
        <v>2040</v>
      </c>
      <c r="F6" s="6">
        <v>2050</v>
      </c>
    </row>
    <row r="7" spans="1:7">
      <c r="A7" t="str" cm="1">
        <f t="array" ref="A7:A27">ValAttributes</f>
        <v>Acceleration Time (s 0-60 mph)</v>
      </c>
      <c r="B7" s="42" t="e" cm="1">
        <f t="array" ref="B7">INDEX(AttribTab,B$5,_xlfn.XMATCH($A7,ValAttributes,0))</f>
        <v>#N/A</v>
      </c>
      <c r="C7" s="42" cm="1">
        <f t="array" ref="C7">INDEX(AttribTab,C$5,_xlfn.XMATCH($A7,ValAttributes,0))</f>
        <v>33.689248160939599</v>
      </c>
      <c r="D7" s="42" cm="1">
        <f t="array" ref="D7">INDEX(AttribTab,D$5,_xlfn.XMATCH($A7,ValAttributes,0))</f>
        <v>33.616529525693799</v>
      </c>
      <c r="E7" s="42" cm="1">
        <f t="array" ref="E7">INDEX(AttribTab,E$5,_xlfn.XMATCH($A7,ValAttributes,0))</f>
        <v>33.484559927039797</v>
      </c>
      <c r="F7" s="42" cm="1">
        <f t="array" ref="F7">INDEX(AttribTab,F$5,_xlfn.XMATCH($A7,ValAttributes,0))</f>
        <v>33.371971526748503</v>
      </c>
    </row>
    <row r="8" spans="1:7">
      <c r="A8" t="str">
        <v>Total Battery Energy (kWh)</v>
      </c>
      <c r="B8" t="e" cm="1">
        <f t="array" ref="B8">INDEX(AttribTab,B$5,_xlfn.XMATCH($A8,ValAttributes,0))</f>
        <v>#N/A</v>
      </c>
      <c r="C8" s="42" t="str" cm="1">
        <f t="array" ref="C8">INDEX(AttribTab,C$5,_xlfn.XMATCH($A8,ValAttributes,0))</f>
        <v>NA</v>
      </c>
      <c r="D8" s="42" t="str" cm="1">
        <f t="array" ref="D8">INDEX(AttribTab,D$5,_xlfn.XMATCH($A8,ValAttributes,0))</f>
        <v>NA</v>
      </c>
      <c r="E8" s="42" t="str" cm="1">
        <f t="array" ref="E8">INDEX(AttribTab,E$5,_xlfn.XMATCH($A8,ValAttributes,0))</f>
        <v>NA</v>
      </c>
      <c r="F8" s="42" t="str" cm="1">
        <f t="array" ref="F8">INDEX(AttribTab,F$5,_xlfn.XMATCH($A8,ValAttributes,0))</f>
        <v>NA</v>
      </c>
    </row>
    <row r="9" spans="1:7">
      <c r="A9" t="str">
        <v>Motor Max Power (kW)</v>
      </c>
      <c r="B9" t="e" cm="1">
        <f t="array" ref="B9">INDEX(AttribTab,B$5,_xlfn.XMATCH($A9,ValAttributes,0))</f>
        <v>#N/A</v>
      </c>
      <c r="C9" s="42" t="str" cm="1">
        <f t="array" ref="C9">INDEX(AttribTab,C$5,_xlfn.XMATCH($A9,ValAttributes,0))</f>
        <v>NA</v>
      </c>
      <c r="D9" s="42" t="str" cm="1">
        <f t="array" ref="D9">INDEX(AttribTab,D$5,_xlfn.XMATCH($A9,ValAttributes,0))</f>
        <v>NA</v>
      </c>
      <c r="E9" s="42" t="str" cm="1">
        <f t="array" ref="E9">INDEX(AttribTab,E$5,_xlfn.XMATCH($A9,ValAttributes,0))</f>
        <v>NA</v>
      </c>
      <c r="F9" s="42" t="str" cm="1">
        <f t="array" ref="F9">INDEX(AttribTab,F$5,_xlfn.XMATCH($A9,ValAttributes,0))</f>
        <v>NA</v>
      </c>
    </row>
    <row r="10" spans="1:7">
      <c r="A10" t="str">
        <v>CD Electric Consumption (kWh/mile)</v>
      </c>
      <c r="B10" t="e" cm="1">
        <f t="array" ref="B10">INDEX(AttribTab,B$5,_xlfn.XMATCH($A10,ValAttributes,0))</f>
        <v>#N/A</v>
      </c>
      <c r="C10" s="38" t="str" cm="1">
        <f t="array" ref="C10">INDEX(AttribTab,C$5,_xlfn.XMATCH($A10,ValAttributes,0))</f>
        <v>NA</v>
      </c>
      <c r="D10" s="38" t="str" cm="1">
        <f t="array" ref="D10">INDEX(AttribTab,D$5,_xlfn.XMATCH($A10,ValAttributes,0))</f>
        <v>NA</v>
      </c>
      <c r="E10" s="38" t="str" cm="1">
        <f t="array" ref="E10">INDEX(AttribTab,E$5,_xlfn.XMATCH($A10,ValAttributes,0))</f>
        <v>NA</v>
      </c>
      <c r="F10" s="38" t="str" cm="1">
        <f t="array" ref="F10">INDEX(AttribTab,F$5,_xlfn.XMATCH($A10,ValAttributes,0))</f>
        <v>NA</v>
      </c>
    </row>
    <row r="11" spans="1:7">
      <c r="A11" t="str">
        <v>Charge Sustaining FE (MPGDE)</v>
      </c>
      <c r="B11" t="e" cm="1">
        <f t="array" ref="B11">INDEX(AttribTab,B$5,_xlfn.XMATCH($A11,ValAttributes,0))</f>
        <v>#N/A</v>
      </c>
      <c r="C11" t="str" cm="1">
        <f t="array" ref="C11">INDEX(AttribTab,C$5,_xlfn.XMATCH($A11,ValAttributes,0))</f>
        <v>NA</v>
      </c>
      <c r="D11" t="str" cm="1">
        <f t="array" ref="D11">INDEX(AttribTab,D$5,_xlfn.XMATCH($A11,ValAttributes,0))</f>
        <v>NA</v>
      </c>
      <c r="E11" t="str" cm="1">
        <f t="array" ref="E11">INDEX(AttribTab,E$5,_xlfn.XMATCH($A11,ValAttributes,0))</f>
        <v>NA</v>
      </c>
      <c r="F11" t="str" cm="1">
        <f t="array" ref="F11">INDEX(AttribTab,F$5,_xlfn.XMATCH($A11,ValAttributes,0))</f>
        <v>NA</v>
      </c>
    </row>
    <row r="12" spans="1:7">
      <c r="A12" t="str">
        <v>Distance Avg Fuel Economy (MPGDE)</v>
      </c>
      <c r="B12" s="36" t="e" cm="1">
        <f t="array" ref="B12">INDEX(AttribTab,B$5,_xlfn.XMATCH($A12,ValAttributes,0))</f>
        <v>#N/A</v>
      </c>
      <c r="C12" s="36" cm="1">
        <f t="array" ref="C12">INDEX(AttribTab,C$5,_xlfn.XMATCH($A12,ValAttributes,0))</f>
        <v>13.285787528621</v>
      </c>
      <c r="D12" s="36" cm="1">
        <f t="array" ref="D12">INDEX(AttribTab,D$5,_xlfn.XMATCH($A12,ValAttributes,0))</f>
        <v>14.426093090954399</v>
      </c>
      <c r="E12" s="36" cm="1">
        <f t="array" ref="E12">INDEX(AttribTab,E$5,_xlfn.XMATCH($A12,ValAttributes,0))</f>
        <v>16.087227875040799</v>
      </c>
      <c r="F12" s="36" cm="1">
        <f t="array" ref="F12">INDEX(AttribTab,F$5,_xlfn.XMATCH($A12,ValAttributes,0))</f>
        <v>17.243748827415299</v>
      </c>
    </row>
    <row r="13" spans="1:7">
      <c r="A13" t="str">
        <v>Electric Range (mi)</v>
      </c>
      <c r="B13" t="e" cm="1">
        <f t="array" ref="B13">INDEX(AttribTab,B$5,_xlfn.XMATCH($A13,ValAttributes,0))</f>
        <v>#N/A</v>
      </c>
      <c r="C13" s="42" t="str" cm="1">
        <f t="array" ref="C13">INDEX(AttribTab,C$5,_xlfn.XMATCH($A13,ValAttributes,0))</f>
        <v>NA</v>
      </c>
      <c r="D13" s="42" t="str" cm="1">
        <f t="array" ref="D13">INDEX(AttribTab,D$5,_xlfn.XMATCH($A13,ValAttributes,0))</f>
        <v>NA</v>
      </c>
      <c r="E13" s="42" t="str" cm="1">
        <f t="array" ref="E13">INDEX(AttribTab,E$5,_xlfn.XMATCH($A13,ValAttributes,0))</f>
        <v>NA</v>
      </c>
      <c r="F13" s="42" t="str" cm="1">
        <f t="array" ref="F13">INDEX(AttribTab,F$5,_xlfn.XMATCH($A13,ValAttributes,0))</f>
        <v>NA</v>
      </c>
    </row>
    <row r="14" spans="1:7">
      <c r="A14" t="str">
        <v>Fraction miles electric</v>
      </c>
      <c r="B14" t="e" cm="1">
        <f t="array" ref="B14">INDEX(AttribTab,B$5,_xlfn.XMATCH($A14,ValAttributes,0))</f>
        <v>#N/A</v>
      </c>
      <c r="C14" t="str" cm="1">
        <f t="array" ref="C14">INDEX(AttribTab,C$5,_xlfn.XMATCH($A14,ValAttributes,0))</f>
        <v>NA</v>
      </c>
      <c r="D14" t="str" cm="1">
        <f t="array" ref="D14">INDEX(AttribTab,D$5,_xlfn.XMATCH($A14,ValAttributes,0))</f>
        <v>NA</v>
      </c>
      <c r="E14" t="str" cm="1">
        <f t="array" ref="E14">INDEX(AttribTab,E$5,_xlfn.XMATCH($A14,ValAttributes,0))</f>
        <v>NA</v>
      </c>
      <c r="F14" t="str" cm="1">
        <f t="array" ref="F14">INDEX(AttribTab,F$5,_xlfn.XMATCH($A14,ValAttributes,0))</f>
        <v>NA</v>
      </c>
    </row>
    <row r="15" spans="1:7">
      <c r="A15" t="str">
        <v>Fuel Converter Power (kW)</v>
      </c>
      <c r="B15" s="42" t="e" cm="1">
        <f t="array" ref="B15">INDEX(AttribTab,B$5,_xlfn.XMATCH($A15,ValAttributes,0))</f>
        <v>#N/A</v>
      </c>
      <c r="C15" s="42" cm="1">
        <f t="array" ref="C15">INDEX(AttribTab,C$5,_xlfn.XMATCH($A15,ValAttributes,0))</f>
        <v>137.988779486901</v>
      </c>
      <c r="D15" s="42" cm="1">
        <f t="array" ref="D15">INDEX(AttribTab,D$5,_xlfn.XMATCH($A15,ValAttributes,0))</f>
        <v>134.49659619574601</v>
      </c>
      <c r="E15" s="42" cm="1">
        <f t="array" ref="E15">INDEX(AttribTab,E$5,_xlfn.XMATCH($A15,ValAttributes,0))</f>
        <v>129.637033470223</v>
      </c>
      <c r="F15" s="42" cm="1">
        <f t="array" ref="F15">INDEX(AttribTab,F$5,_xlfn.XMATCH($A15,ValAttributes,0))</f>
        <v>124.861260341681</v>
      </c>
      <c r="G15" s="38"/>
    </row>
    <row r="16" spans="1:7">
      <c r="A16" s="40" t="str">
        <v>Fuel Cost ($/mi)</v>
      </c>
      <c r="B16" s="47" t="e" cm="1">
        <f t="array" ref="B16">INDEX(AttribTab,B$5,_xlfn.XMATCH($A16,ValAttributes,0))</f>
        <v>#N/A</v>
      </c>
      <c r="C16" s="47" cm="1">
        <f t="array" ref="C16">INDEX(AttribTab,C$5,_xlfn.XMATCH($A16,ValAttributes,0))</f>
        <v>0.22852515495129141</v>
      </c>
      <c r="D16" s="47" cm="1">
        <f t="array" ref="D16">INDEX(AttribTab,D$5,_xlfn.XMATCH($A16,ValAttributes,0))</f>
        <v>0.2175613442175752</v>
      </c>
      <c r="E16" s="47" cm="1">
        <f t="array" ref="E16">INDEX(AttribTab,E$5,_xlfn.XMATCH($A16,ValAttributes,0))</f>
        <v>0.20689485098002494</v>
      </c>
      <c r="F16" s="47" cm="1">
        <f t="array" ref="F16">INDEX(AttribTab,F$5,_xlfn.XMATCH($A16,ValAttributes,0))</f>
        <v>0.19876353285934853</v>
      </c>
    </row>
    <row r="17" spans="1:6">
      <c r="A17" s="27" t="str">
        <v>Glider Cost</v>
      </c>
      <c r="B17" s="39" t="e" cm="1">
        <f t="array" ref="B17">INDEX(AttribTab,B$5,_xlfn.XMATCH($A17,ValAttributes,0))</f>
        <v>#N/A</v>
      </c>
      <c r="C17" s="39" cm="1">
        <f t="array" ref="C17">INDEX(AttribTab,C$5,_xlfn.XMATCH($A17,ValAttributes,0))</f>
        <v>28288.194587690901</v>
      </c>
      <c r="D17" s="39" cm="1">
        <f t="array" ref="D17">INDEX(AttribTab,D$5,_xlfn.XMATCH($A17,ValAttributes,0))</f>
        <v>28625.537183541499</v>
      </c>
      <c r="E17" s="39" cm="1">
        <f t="array" ref="E17">INDEX(AttribTab,E$5,_xlfn.XMATCH($A17,ValAttributes,0))</f>
        <v>28634.8794911228</v>
      </c>
      <c r="F17" s="39" cm="1">
        <f t="array" ref="F17">INDEX(AttribTab,F$5,_xlfn.XMATCH($A17,ValAttributes,0))</f>
        <v>28588.6235892234</v>
      </c>
    </row>
    <row r="18" spans="1:6">
      <c r="A18" s="27" t="str">
        <v>Fuel Converter Cost</v>
      </c>
      <c r="B18" s="39" t="e" cm="1">
        <f t="array" ref="B18">INDEX(AttribTab,B$5,_xlfn.XMATCH($A18,ValAttributes,0))</f>
        <v>#N/A</v>
      </c>
      <c r="C18" s="39" cm="1">
        <f t="array" ref="C18">INDEX(AttribTab,C$5,_xlfn.XMATCH($A18,ValAttributes,0))</f>
        <v>15832.546734277301</v>
      </c>
      <c r="D18" s="39" cm="1">
        <f t="array" ref="D18">INDEX(AttribTab,D$5,_xlfn.XMATCH($A18,ValAttributes,0))</f>
        <v>15955.347021146999</v>
      </c>
      <c r="E18" s="39" cm="1">
        <f t="array" ref="E18">INDEX(AttribTab,E$5,_xlfn.XMATCH($A18,ValAttributes,0))</f>
        <v>16584.544268734</v>
      </c>
      <c r="F18" s="39" cm="1">
        <f t="array" ref="F18">INDEX(AttribTab,F$5,_xlfn.XMATCH($A18,ValAttributes,0))</f>
        <v>16187.0132658809</v>
      </c>
    </row>
    <row r="19" spans="1:6">
      <c r="A19" s="27" t="str">
        <v>Fuel Storage Cost</v>
      </c>
      <c r="B19" s="39" t="e" cm="1">
        <f t="array" ref="B19">INDEX(AttribTab,B$5,_xlfn.XMATCH($A19,ValAttributes,0))</f>
        <v>#N/A</v>
      </c>
      <c r="C19" s="39" cm="1">
        <f t="array" ref="C19">INDEX(AttribTab,C$5,_xlfn.XMATCH($A19,ValAttributes,0))</f>
        <v>263.00400000000002</v>
      </c>
      <c r="D19" s="39" cm="1">
        <f t="array" ref="D19">INDEX(AttribTab,D$5,_xlfn.XMATCH($A19,ValAttributes,0))</f>
        <v>263.00400000000002</v>
      </c>
      <c r="E19" s="39" cm="1">
        <f t="array" ref="E19">INDEX(AttribTab,E$5,_xlfn.XMATCH($A19,ValAttributes,0))</f>
        <v>263.00400000000002</v>
      </c>
      <c r="F19" s="39" cm="1">
        <f t="array" ref="F19">INDEX(AttribTab,F$5,_xlfn.XMATCH($A19,ValAttributes,0))</f>
        <v>263.00400000000002</v>
      </c>
    </row>
    <row r="20" spans="1:6">
      <c r="A20" s="27" t="str">
        <v>Motor and PE Cost</v>
      </c>
      <c r="B20" s="39" t="e" cm="1">
        <f t="array" ref="B20">INDEX(AttribTab,B$5,_xlfn.XMATCH($A20,ValAttributes,0))</f>
        <v>#N/A</v>
      </c>
      <c r="C20" s="39" t="str" cm="1">
        <f t="array" ref="C20">INDEX(AttribTab,C$5,_xlfn.XMATCH($A20,ValAttributes,0))</f>
        <v>NA</v>
      </c>
      <c r="D20" s="39" t="str" cm="1">
        <f t="array" ref="D20">INDEX(AttribTab,D$5,_xlfn.XMATCH($A20,ValAttributes,0))</f>
        <v>NA</v>
      </c>
      <c r="E20" s="39" t="str" cm="1">
        <f t="array" ref="E20">INDEX(AttribTab,E$5,_xlfn.XMATCH($A20,ValAttributes,0))</f>
        <v>NA</v>
      </c>
      <c r="F20" s="39" t="str" cm="1">
        <f t="array" ref="F20">INDEX(AttribTab,F$5,_xlfn.XMATCH($A20,ValAttributes,0))</f>
        <v>NA</v>
      </c>
    </row>
    <row r="21" spans="1:6">
      <c r="A21" s="27" t="str">
        <v>On-Board Charger Cost</v>
      </c>
      <c r="B21" s="39" t="e" cm="1">
        <f t="array" ref="B21">INDEX(AttribTab,B$5,_xlfn.XMATCH($A21,ValAttributes,0))</f>
        <v>#N/A</v>
      </c>
      <c r="C21" s="39" t="str" cm="1">
        <f t="array" ref="C21">INDEX(AttribTab,C$5,_xlfn.XMATCH($A21,ValAttributes,0))</f>
        <v>NA</v>
      </c>
      <c r="D21" s="39" t="str" cm="1">
        <f t="array" ref="D21">INDEX(AttribTab,D$5,_xlfn.XMATCH($A21,ValAttributes,0))</f>
        <v>NA</v>
      </c>
      <c r="E21" s="39" t="str" cm="1">
        <f t="array" ref="E21">INDEX(AttribTab,E$5,_xlfn.XMATCH($A21,ValAttributes,0))</f>
        <v>NA</v>
      </c>
      <c r="F21" s="39" t="str" cm="1">
        <f t="array" ref="F21">INDEX(AttribTab,F$5,_xlfn.XMATCH($A21,ValAttributes,0))</f>
        <v>NA</v>
      </c>
    </row>
    <row r="22" spans="1:6">
      <c r="A22" s="27" t="str">
        <v>Battery Cost</v>
      </c>
      <c r="B22" s="39" t="e" cm="1">
        <f t="array" ref="B22">INDEX(AttribTab,B$5,_xlfn.XMATCH($A22,ValAttributes,0))</f>
        <v>#N/A</v>
      </c>
      <c r="C22" s="39" t="str" cm="1">
        <f t="array" ref="C22">INDEX(AttribTab,C$5,_xlfn.XMATCH($A22,ValAttributes,0))</f>
        <v>NA</v>
      </c>
      <c r="D22" s="39" t="str" cm="1">
        <f t="array" ref="D22">INDEX(AttribTab,D$5,_xlfn.XMATCH($A22,ValAttributes,0))</f>
        <v>NA</v>
      </c>
      <c r="E22" s="39" t="str" cm="1">
        <f t="array" ref="E22">INDEX(AttribTab,E$5,_xlfn.XMATCH($A22,ValAttributes,0))</f>
        <v>NA</v>
      </c>
      <c r="F22" s="39" t="str" cm="1">
        <f t="array" ref="F22">INDEX(AttribTab,F$5,_xlfn.XMATCH($A22,ValAttributes,0))</f>
        <v>NA</v>
      </c>
    </row>
    <row r="23" spans="1:6">
      <c r="A23" s="40" t="str">
        <v>MSRP</v>
      </c>
      <c r="B23" s="48" t="e" cm="1">
        <f t="array" ref="B23">INDEX(AttribTab,B$5,_xlfn.XMATCH($A23,ValAttributes,0))</f>
        <v>#N/A</v>
      </c>
      <c r="C23" s="48" cm="1">
        <f t="array" ref="C23">INDEX(AttribTab,C$5,_xlfn.XMATCH($A23,ValAttributes,0))</f>
        <v>44383.745321968199</v>
      </c>
      <c r="D23" s="48" cm="1">
        <f t="array" ref="D23">INDEX(AttribTab,D$5,_xlfn.XMATCH($A23,ValAttributes,0))</f>
        <v>44843.888204688497</v>
      </c>
      <c r="E23" s="48" cm="1">
        <f t="array" ref="E23">INDEX(AttribTab,E$5,_xlfn.XMATCH($A23,ValAttributes,0))</f>
        <v>45482.427759856801</v>
      </c>
      <c r="F23" s="48" cm="1">
        <f t="array" ref="F23">INDEX(AttribTab,F$5,_xlfn.XMATCH($A23,ValAttributes,0))</f>
        <v>45038.640855104401</v>
      </c>
    </row>
    <row r="24" spans="1:6">
      <c r="A24" t="str">
        <v>Incentive</v>
      </c>
      <c r="B24" s="32" t="e" cm="1">
        <f t="array" ref="B24">INDEX(AttribTab,B$5,_xlfn.XMATCH($A24,ValAttributes,0))</f>
        <v>#N/A</v>
      </c>
      <c r="C24" s="32" t="str" cm="1">
        <f t="array" ref="C24">INDEX(AttribTab,C$5,_xlfn.XMATCH($A24,ValAttributes,0))</f>
        <v>NA</v>
      </c>
      <c r="D24" s="32" t="str" cm="1">
        <f t="array" ref="D24">INDEX(AttribTab,D$5,_xlfn.XMATCH($A24,ValAttributes,0))</f>
        <v>NA</v>
      </c>
      <c r="E24" s="32" t="str" cm="1">
        <f t="array" ref="E24">INDEX(AttribTab,E$5,_xlfn.XMATCH($A24,ValAttributes,0))</f>
        <v>NA</v>
      </c>
      <c r="F24" s="32" t="str" cm="1">
        <f t="array" ref="F24">INDEX(AttribTab,F$5,_xlfn.XMATCH($A24,ValAttributes,0))</f>
        <v>NA</v>
      </c>
    </row>
    <row r="25" spans="1:6">
      <c r="A25" t="str">
        <v>Empty Mass (kg)</v>
      </c>
      <c r="B25" s="32" t="e" cm="1">
        <f t="array" ref="B25">INDEX(AttribTab,B$5,_xlfn.XMATCH($A25,ValAttributes,0))</f>
        <v>#N/A</v>
      </c>
      <c r="C25" s="32" cm="1">
        <f t="array" ref="C25">INDEX(AttribTab,C$5,_xlfn.XMATCH($A25,ValAttributes,0))</f>
        <v>4456.6242401531499</v>
      </c>
      <c r="D25" s="32" cm="1">
        <f t="array" ref="D25">INDEX(AttribTab,D$5,_xlfn.XMATCH($A25,ValAttributes,0))</f>
        <v>4436.8688256788901</v>
      </c>
      <c r="E25" s="32" cm="1">
        <f t="array" ref="E25">INDEX(AttribTab,E$5,_xlfn.XMATCH($A25,ValAttributes,0))</f>
        <v>4418.5114333381198</v>
      </c>
      <c r="F25" s="32" cm="1">
        <f t="array" ref="F25">INDEX(AttribTab,F$5,_xlfn.XMATCH($A25,ValAttributes,0))</f>
        <v>4372.5181874319196</v>
      </c>
    </row>
    <row r="26" spans="1:6">
      <c r="A26" t="str">
        <v>Cargo Mass (kg)</v>
      </c>
      <c r="B26" s="32" t="e" cm="1">
        <f t="array" ref="B26">INDEX(AttribTab,B$5,_xlfn.XMATCH($A26,ValAttributes,0))</f>
        <v>#N/A</v>
      </c>
      <c r="C26" s="32" cm="1">
        <f t="array" ref="C26">INDEX(AttribTab,C$5,_xlfn.XMATCH($A26,ValAttributes,0))</f>
        <v>2725</v>
      </c>
      <c r="D26" s="32" cm="1">
        <f t="array" ref="D26">INDEX(AttribTab,D$5,_xlfn.XMATCH($A26,ValAttributes,0))</f>
        <v>2725</v>
      </c>
      <c r="E26" s="32" cm="1">
        <f t="array" ref="E26">INDEX(AttribTab,E$5,_xlfn.XMATCH($A26,ValAttributes,0))</f>
        <v>2725</v>
      </c>
      <c r="F26" s="32" cm="1">
        <f t="array" ref="F26">INDEX(AttribTab,F$5,_xlfn.XMATCH($A26,ValAttributes,0))</f>
        <v>2725</v>
      </c>
    </row>
    <row r="27" spans="1:6">
      <c r="A27" t="str">
        <v>Cargo Capacity (kg)</v>
      </c>
      <c r="B27" s="32" t="e" cm="1">
        <f t="array" ref="B27">INDEX(AttribTab,B$5,_xlfn.XMATCH($A27,ValAttributes,0))</f>
        <v>#N/A</v>
      </c>
      <c r="C27" s="32" cm="1">
        <f t="array" ref="C27">INDEX(AttribTab,C$5,_xlfn.XMATCH($A27,ValAttributes,0))</f>
        <v>2800.3757598468501</v>
      </c>
      <c r="D27" s="32" cm="1">
        <f t="array" ref="D27">INDEX(AttribTab,D$5,_xlfn.XMATCH($A27,ValAttributes,0))</f>
        <v>2820.1311743211099</v>
      </c>
      <c r="E27" s="32" cm="1">
        <f t="array" ref="E27">INDEX(AttribTab,E$5,_xlfn.XMATCH($A27,ValAttributes,0))</f>
        <v>2838.4885666618802</v>
      </c>
      <c r="F27" s="32" cm="1">
        <f t="array" ref="F27">INDEX(AttribTab,F$5,_xlfn.XMATCH($A27,ValAttributes,0))</f>
        <v>2884.4818125680804</v>
      </c>
    </row>
    <row r="30" spans="1:6">
      <c r="A30" s="45" t="s">
        <v>167</v>
      </c>
      <c r="B30" s="46" t="e" cm="1">
        <f t="array" ref="B30">_xlfn.XMATCH(1,('4. Attributes Table'!$A$2:$A$298=$B$2)*('4. Attributes Table'!$B$2:$B$298=$B$1)*('4. Attributes Table'!$C$2:$C$298=B$6)*('4. Attributes Table'!$D$2:$D$298="BAU"),0)</f>
        <v>#N/A</v>
      </c>
      <c r="C30" s="46" cm="1">
        <f t="array" ref="C30">_xlfn.XMATCH(1,('4. Attributes Table'!$A$2:$A$298=$B$2)*('4. Attributes Table'!$B$2:$B$298=$B$1)*('4. Attributes Table'!$C$2:$C$298=C$6)*('4. Attributes Table'!$D$2:$D$298=$A$30),0)</f>
        <v>207</v>
      </c>
      <c r="D30" s="46" cm="1">
        <f t="array" ref="D30">_xlfn.XMATCH(1,('4. Attributes Table'!$A$2:$A$298=$B$2)*('4. Attributes Table'!$B$2:$B$298=$B$1)*('4. Attributes Table'!$C$2:$C$298=D$6)*('4. Attributes Table'!$D$2:$D$298=$A$30),0)</f>
        <v>221</v>
      </c>
      <c r="E30" s="46" cm="1">
        <f t="array" ref="E30">_xlfn.XMATCH(1,('4. Attributes Table'!$A$2:$A$298=$B$2)*('4. Attributes Table'!$B$2:$B$298=$B$1)*('4. Attributes Table'!$C$2:$C$298=E$6)*('4. Attributes Table'!$D$2:$D$298=$A$30),0)</f>
        <v>245</v>
      </c>
      <c r="F30" s="46" cm="1">
        <f t="array" ref="F30">_xlfn.XMATCH(1,('4. Attributes Table'!$A$2:$A$298=$B$2)*('4. Attributes Table'!$B$2:$B$298=$B$1)*('4. Attributes Table'!$C$2:$C$298=F$6)*('4. Attributes Table'!$D$2:$D$298=$A$30),0)</f>
        <v>257</v>
      </c>
    </row>
    <row r="31" spans="1:6">
      <c r="A31" s="6" t="s">
        <v>166</v>
      </c>
      <c r="B31" s="6">
        <f>B6</f>
        <v>2020</v>
      </c>
      <c r="C31" s="6">
        <f>C6</f>
        <v>2025</v>
      </c>
      <c r="D31" s="6">
        <f>D6</f>
        <v>2030</v>
      </c>
      <c r="E31" s="6">
        <f>E6</f>
        <v>2040</v>
      </c>
      <c r="F31" s="6">
        <f>F6</f>
        <v>2050</v>
      </c>
    </row>
    <row r="32" spans="1:6">
      <c r="A32" t="str" cm="1">
        <f t="array" ref="A32:A52">ValAttributes</f>
        <v>Acceleration Time (s 0-60 mph)</v>
      </c>
      <c r="B32" s="42" t="e" cm="1">
        <f t="array" ref="B32">INDEX(AttribTab,B$30,_xlfn.XMATCH($A32,ValAttributes,0))</f>
        <v>#N/A</v>
      </c>
      <c r="C32" s="42" cm="1">
        <f t="array" ref="C32">INDEX(AttribTab,C$30,_xlfn.XMATCH($A32,ValAttributes,0))</f>
        <v>33.740408031619303</v>
      </c>
      <c r="D32" s="42" cm="1">
        <f t="array" ref="D32">INDEX(AttribTab,D$30,_xlfn.XMATCH($A32,ValAttributes,0))</f>
        <v>33.5666582487192</v>
      </c>
      <c r="E32" s="42" cm="1">
        <f t="array" ref="E32">INDEX(AttribTab,E$30,_xlfn.XMATCH($A32,ValAttributes,0))</f>
        <v>33.491838322563503</v>
      </c>
      <c r="F32" s="42" cm="1">
        <f t="array" ref="F32">INDEX(AttribTab,F$30,_xlfn.XMATCH($A32,ValAttributes,0))</f>
        <v>33.377910443398797</v>
      </c>
    </row>
    <row r="33" spans="1:6">
      <c r="A33" t="str">
        <v>Total Battery Energy (kWh)</v>
      </c>
      <c r="B33" t="e" cm="1">
        <f t="array" ref="B33">INDEX(AttribTab,B$30,_xlfn.XMATCH($A33,ValAttributes,0))</f>
        <v>#N/A</v>
      </c>
      <c r="C33" s="42" t="str" cm="1">
        <f t="array" ref="C33">INDEX(AttribTab,C$30,_xlfn.XMATCH($A33,ValAttributes,0))</f>
        <v>NA</v>
      </c>
      <c r="D33" s="42" t="str" cm="1">
        <f t="array" ref="D33">INDEX(AttribTab,D$30,_xlfn.XMATCH($A33,ValAttributes,0))</f>
        <v>NA</v>
      </c>
      <c r="E33" s="42" t="str" cm="1">
        <f t="array" ref="E33">INDEX(AttribTab,E$30,_xlfn.XMATCH($A33,ValAttributes,0))</f>
        <v>NA</v>
      </c>
      <c r="F33" s="42" t="str" cm="1">
        <f t="array" ref="F33">INDEX(AttribTab,F$30,_xlfn.XMATCH($A33,ValAttributes,0))</f>
        <v>NA</v>
      </c>
    </row>
    <row r="34" spans="1:6">
      <c r="A34" t="str">
        <v>Motor Max Power (kW)</v>
      </c>
      <c r="B34" t="e" cm="1">
        <f t="array" ref="B34">INDEX(AttribTab,B$30,_xlfn.XMATCH($A34,ValAttributes,0))</f>
        <v>#N/A</v>
      </c>
      <c r="C34" s="42" t="str" cm="1">
        <f t="array" ref="C34">INDEX(AttribTab,C$30,_xlfn.XMATCH($A34,ValAttributes,0))</f>
        <v>NA</v>
      </c>
      <c r="D34" s="42" t="str" cm="1">
        <f t="array" ref="D34">INDEX(AttribTab,D$30,_xlfn.XMATCH($A34,ValAttributes,0))</f>
        <v>NA</v>
      </c>
      <c r="E34" s="42" t="str" cm="1">
        <f t="array" ref="E34">INDEX(AttribTab,E$30,_xlfn.XMATCH($A34,ValAttributes,0))</f>
        <v>NA</v>
      </c>
      <c r="F34" s="42" t="str" cm="1">
        <f t="array" ref="F34">INDEX(AttribTab,F$30,_xlfn.XMATCH($A34,ValAttributes,0))</f>
        <v>NA</v>
      </c>
    </row>
    <row r="35" spans="1:6">
      <c r="A35" t="str">
        <v>CD Electric Consumption (kWh/mile)</v>
      </c>
      <c r="B35" t="e" cm="1">
        <f t="array" ref="B35">INDEX(AttribTab,B$30,_xlfn.XMATCH($A35,ValAttributes,0))</f>
        <v>#N/A</v>
      </c>
      <c r="C35" s="38" t="str" cm="1">
        <f t="array" ref="C35">INDEX(AttribTab,C$30,_xlfn.XMATCH($A35,ValAttributes,0))</f>
        <v>NA</v>
      </c>
      <c r="D35" s="38" t="str" cm="1">
        <f t="array" ref="D35">INDEX(AttribTab,D$30,_xlfn.XMATCH($A35,ValAttributes,0))</f>
        <v>NA</v>
      </c>
      <c r="E35" s="38" t="str" cm="1">
        <f t="array" ref="E35">INDEX(AttribTab,E$30,_xlfn.XMATCH($A35,ValAttributes,0))</f>
        <v>NA</v>
      </c>
      <c r="F35" s="38" t="str" cm="1">
        <f t="array" ref="F35">INDEX(AttribTab,F$30,_xlfn.XMATCH($A35,ValAttributes,0))</f>
        <v>NA</v>
      </c>
    </row>
    <row r="36" spans="1:6">
      <c r="A36" t="str">
        <v>Charge Sustaining FE (MPGDE)</v>
      </c>
      <c r="B36" t="e" cm="1">
        <f t="array" ref="B36">INDEX(AttribTab,B$30,_xlfn.XMATCH($A36,ValAttributes,0))</f>
        <v>#N/A</v>
      </c>
      <c r="C36" t="str" cm="1">
        <f t="array" ref="C36">INDEX(AttribTab,C$30,_xlfn.XMATCH($A36,ValAttributes,0))</f>
        <v>NA</v>
      </c>
      <c r="D36" t="str" cm="1">
        <f t="array" ref="D36">INDEX(AttribTab,D$30,_xlfn.XMATCH($A36,ValAttributes,0))</f>
        <v>NA</v>
      </c>
      <c r="E36" t="str" cm="1">
        <f t="array" ref="E36">INDEX(AttribTab,E$30,_xlfn.XMATCH($A36,ValAttributes,0))</f>
        <v>NA</v>
      </c>
      <c r="F36" t="str" cm="1">
        <f t="array" ref="F36">INDEX(AttribTab,F$30,_xlfn.XMATCH($A36,ValAttributes,0))</f>
        <v>NA</v>
      </c>
    </row>
    <row r="37" spans="1:6">
      <c r="A37" t="str">
        <v>Distance Avg Fuel Economy (MPGDE)</v>
      </c>
      <c r="B37" s="36" t="e" cm="1">
        <f t="array" ref="B37">INDEX(AttribTab,B$30,_xlfn.XMATCH($A37,ValAttributes,0))</f>
        <v>#N/A</v>
      </c>
      <c r="C37" s="36" cm="1">
        <f t="array" ref="C37">INDEX(AttribTab,C$30,_xlfn.XMATCH($A37,ValAttributes,0))</f>
        <v>13.6989789475919</v>
      </c>
      <c r="D37" s="36" cm="1">
        <f t="array" ref="D37">INDEX(AttribTab,D$30,_xlfn.XMATCH($A37,ValAttributes,0))</f>
        <v>15.237726478737599</v>
      </c>
      <c r="E37" s="36" cm="1">
        <f t="array" ref="E37">INDEX(AttribTab,E$30,_xlfn.XMATCH($A37,ValAttributes,0))</f>
        <v>16.3091506943417</v>
      </c>
      <c r="F37" s="36" cm="1">
        <f t="array" ref="F37">INDEX(AttribTab,F$30,_xlfn.XMATCH($A37,ValAttributes,0))</f>
        <v>19.6565343122314</v>
      </c>
    </row>
    <row r="38" spans="1:6">
      <c r="A38" t="str">
        <v>Electric Range (mi)</v>
      </c>
      <c r="B38" t="e" cm="1">
        <f t="array" ref="B38">INDEX(AttribTab,B$30,_xlfn.XMATCH($A38,ValAttributes,0))</f>
        <v>#N/A</v>
      </c>
      <c r="C38" s="42" t="str" cm="1">
        <f t="array" ref="C38">INDEX(AttribTab,C$30,_xlfn.XMATCH($A38,ValAttributes,0))</f>
        <v>NA</v>
      </c>
      <c r="D38" s="42" t="str" cm="1">
        <f t="array" ref="D38">INDEX(AttribTab,D$30,_xlfn.XMATCH($A38,ValAttributes,0))</f>
        <v>NA</v>
      </c>
      <c r="E38" s="42" t="str" cm="1">
        <f t="array" ref="E38">INDEX(AttribTab,E$30,_xlfn.XMATCH($A38,ValAttributes,0))</f>
        <v>NA</v>
      </c>
      <c r="F38" s="42" t="str" cm="1">
        <f t="array" ref="F38">INDEX(AttribTab,F$30,_xlfn.XMATCH($A38,ValAttributes,0))</f>
        <v>NA</v>
      </c>
    </row>
    <row r="39" spans="1:6">
      <c r="A39" t="str">
        <v>Fraction miles electric</v>
      </c>
      <c r="B39" t="e" cm="1">
        <f t="array" ref="B39">INDEX(AttribTab,B$30,_xlfn.XMATCH($A39,ValAttributes,0))</f>
        <v>#N/A</v>
      </c>
      <c r="C39" t="str" cm="1">
        <f t="array" ref="C39">INDEX(AttribTab,C$30,_xlfn.XMATCH($A39,ValAttributes,0))</f>
        <v>NA</v>
      </c>
      <c r="D39" t="str" cm="1">
        <f t="array" ref="D39">INDEX(AttribTab,D$30,_xlfn.XMATCH($A39,ValAttributes,0))</f>
        <v>NA</v>
      </c>
      <c r="E39" t="str" cm="1">
        <f t="array" ref="E39">INDEX(AttribTab,E$30,_xlfn.XMATCH($A39,ValAttributes,0))</f>
        <v>NA</v>
      </c>
      <c r="F39" t="str" cm="1">
        <f t="array" ref="F39">INDEX(AttribTab,F$30,_xlfn.XMATCH($A39,ValAttributes,0))</f>
        <v>NA</v>
      </c>
    </row>
    <row r="40" spans="1:6">
      <c r="A40" t="str">
        <v>Fuel Converter Power (kW)</v>
      </c>
      <c r="B40" s="42" t="e" cm="1">
        <f t="array" ref="B40">INDEX(AttribTab,B$30,_xlfn.XMATCH($A40,ValAttributes,0))</f>
        <v>#N/A</v>
      </c>
      <c r="C40" s="42" cm="1">
        <f t="array" ref="C40">INDEX(AttribTab,C$30,_xlfn.XMATCH($A40,ValAttributes,0))</f>
        <v>137.830201720731</v>
      </c>
      <c r="D40" s="42" cm="1">
        <f t="array" ref="D40">INDEX(AttribTab,D$30,_xlfn.XMATCH($A40,ValAttributes,0))</f>
        <v>134.17724243178799</v>
      </c>
      <c r="E40" s="42" cm="1">
        <f t="array" ref="E40">INDEX(AttribTab,E$30,_xlfn.XMATCH($A40,ValAttributes,0))</f>
        <v>128.860805497727</v>
      </c>
      <c r="F40" s="42" cm="1">
        <f t="array" ref="F40">INDEX(AttribTab,F$30,_xlfn.XMATCH($A40,ValAttributes,0))</f>
        <v>123.77665154060099</v>
      </c>
    </row>
    <row r="41" spans="1:6">
      <c r="A41" s="40" t="str">
        <v>Fuel Cost ($/mi)</v>
      </c>
      <c r="B41" s="47" t="e" cm="1">
        <f t="array" ref="B41">INDEX(AttribTab,B$30,_xlfn.XMATCH($A41,ValAttributes,0))</f>
        <v>#N/A</v>
      </c>
      <c r="C41" s="47" cm="1">
        <f t="array" ref="C41">INDEX(AttribTab,C$30,_xlfn.XMATCH($A41,ValAttributes,0))</f>
        <v>0.33562628417755097</v>
      </c>
      <c r="D41" s="47" cm="1">
        <f t="array" ref="D41">INDEX(AttribTab,D$30,_xlfn.XMATCH($A41,ValAttributes,0))</f>
        <v>0.30880100808480121</v>
      </c>
      <c r="E41" s="47" cm="1">
        <f t="array" ref="E41">INDEX(AttribTab,E$30,_xlfn.XMATCH($A41,ValAttributes,0))</f>
        <v>0.30778978375066973</v>
      </c>
      <c r="F41" s="47" cm="1">
        <f t="array" ref="F41">INDEX(AttribTab,F$30,_xlfn.XMATCH($A41,ValAttributes,0))</f>
        <v>0.27169255275996718</v>
      </c>
    </row>
    <row r="42" spans="1:6">
      <c r="A42" s="27" t="str">
        <v>Glider Cost</v>
      </c>
      <c r="B42" s="39" t="e" cm="1">
        <f t="array" ref="B42">INDEX(AttribTab,B$30,_xlfn.XMATCH($A42,ValAttributes,0))</f>
        <v>#N/A</v>
      </c>
      <c r="C42" s="39" cm="1">
        <f t="array" ref="C42">INDEX(AttribTab,C$30,_xlfn.XMATCH($A42,ValAttributes,0))</f>
        <v>27953.674886005301</v>
      </c>
      <c r="D42" s="39" cm="1">
        <f t="array" ref="D42">INDEX(AttribTab,D$30,_xlfn.XMATCH($A42,ValAttributes,0))</f>
        <v>28350.830153007701</v>
      </c>
      <c r="E42" s="39" cm="1">
        <f t="array" ref="E42">INDEX(AttribTab,E$30,_xlfn.XMATCH($A42,ValAttributes,0))</f>
        <v>28314.687997602101</v>
      </c>
      <c r="F42" s="39" cm="1">
        <f t="array" ref="F42">INDEX(AttribTab,F$30,_xlfn.XMATCH($A42,ValAttributes,0))</f>
        <v>28285.527441640101</v>
      </c>
    </row>
    <row r="43" spans="1:6">
      <c r="A43" s="27" t="str">
        <v>Fuel Converter Cost</v>
      </c>
      <c r="B43" s="39" t="e" cm="1">
        <f t="array" ref="B43">INDEX(AttribTab,B$30,_xlfn.XMATCH($A43,ValAttributes,0))</f>
        <v>#N/A</v>
      </c>
      <c r="C43" s="39" cm="1">
        <f t="array" ref="C43">INDEX(AttribTab,C$30,_xlfn.XMATCH($A43,ValAttributes,0))</f>
        <v>16053.8833795845</v>
      </c>
      <c r="D43" s="39" cm="1">
        <f t="array" ref="D43">INDEX(AttribTab,D$30,_xlfn.XMATCH($A43,ValAttributes,0))</f>
        <v>16891.064908935401</v>
      </c>
      <c r="E43" s="39" cm="1">
        <f t="array" ref="E43">INDEX(AttribTab,E$30,_xlfn.XMATCH($A43,ValAttributes,0))</f>
        <v>16429.800207156</v>
      </c>
      <c r="F43" s="39" cm="1">
        <f t="array" ref="F43">INDEX(AttribTab,F$30,_xlfn.XMATCH($A43,ValAttributes,0))</f>
        <v>18530.680599539701</v>
      </c>
    </row>
    <row r="44" spans="1:6">
      <c r="A44" s="27" t="str">
        <v>Fuel Storage Cost</v>
      </c>
      <c r="B44" s="39" t="e" cm="1">
        <f t="array" ref="B44">INDEX(AttribTab,B$30,_xlfn.XMATCH($A44,ValAttributes,0))</f>
        <v>#N/A</v>
      </c>
      <c r="C44" s="39" cm="1">
        <f t="array" ref="C44">INDEX(AttribTab,C$30,_xlfn.XMATCH($A44,ValAttributes,0))</f>
        <v>263.00400000000002</v>
      </c>
      <c r="D44" s="39" cm="1">
        <f t="array" ref="D44">INDEX(AttribTab,D$30,_xlfn.XMATCH($A44,ValAttributes,0))</f>
        <v>263.00400000000002</v>
      </c>
      <c r="E44" s="39" cm="1">
        <f t="array" ref="E44">INDEX(AttribTab,E$30,_xlfn.XMATCH($A44,ValAttributes,0))</f>
        <v>263.00400000000002</v>
      </c>
      <c r="F44" s="39" cm="1">
        <f t="array" ref="F44">INDEX(AttribTab,F$30,_xlfn.XMATCH($A44,ValAttributes,0))</f>
        <v>263.00400000000002</v>
      </c>
    </row>
    <row r="45" spans="1:6">
      <c r="A45" s="27" t="str">
        <v>Motor and PE Cost</v>
      </c>
      <c r="B45" s="39" t="e" cm="1">
        <f t="array" ref="B45">INDEX(AttribTab,B$30,_xlfn.XMATCH($A45,ValAttributes,0))</f>
        <v>#N/A</v>
      </c>
      <c r="C45" s="39" t="str" cm="1">
        <f t="array" ref="C45">INDEX(AttribTab,C$30,_xlfn.XMATCH($A45,ValAttributes,0))</f>
        <v>NA</v>
      </c>
      <c r="D45" s="39" t="str" cm="1">
        <f t="array" ref="D45">INDEX(AttribTab,D$30,_xlfn.XMATCH($A45,ValAttributes,0))</f>
        <v>NA</v>
      </c>
      <c r="E45" s="39" t="str" cm="1">
        <f t="array" ref="E45">INDEX(AttribTab,E$30,_xlfn.XMATCH($A45,ValAttributes,0))</f>
        <v>NA</v>
      </c>
      <c r="F45" s="39" t="str" cm="1">
        <f t="array" ref="F45">INDEX(AttribTab,F$30,_xlfn.XMATCH($A45,ValAttributes,0))</f>
        <v>NA</v>
      </c>
    </row>
    <row r="46" spans="1:6">
      <c r="A46" s="27" t="str">
        <v>On-Board Charger Cost</v>
      </c>
      <c r="B46" s="39" t="e" cm="1">
        <f t="array" ref="B46">INDEX(AttribTab,B$30,_xlfn.XMATCH($A46,ValAttributes,0))</f>
        <v>#N/A</v>
      </c>
      <c r="C46" s="39" t="str" cm="1">
        <f t="array" ref="C46">INDEX(AttribTab,C$30,_xlfn.XMATCH($A46,ValAttributes,0))</f>
        <v>NA</v>
      </c>
      <c r="D46" s="39" t="str" cm="1">
        <f t="array" ref="D46">INDEX(AttribTab,D$30,_xlfn.XMATCH($A46,ValAttributes,0))</f>
        <v>NA</v>
      </c>
      <c r="E46" s="39" t="str" cm="1">
        <f t="array" ref="E46">INDEX(AttribTab,E$30,_xlfn.XMATCH($A46,ValAttributes,0))</f>
        <v>NA</v>
      </c>
      <c r="F46" s="39" t="str" cm="1">
        <f t="array" ref="F46">INDEX(AttribTab,F$30,_xlfn.XMATCH($A46,ValAttributes,0))</f>
        <v>NA</v>
      </c>
    </row>
    <row r="47" spans="1:6">
      <c r="A47" s="27" t="str">
        <v>Battery Cost</v>
      </c>
      <c r="B47" s="39" t="e" cm="1">
        <f t="array" ref="B47">INDEX(AttribTab,B$30,_xlfn.XMATCH($A47,ValAttributes,0))</f>
        <v>#N/A</v>
      </c>
      <c r="C47" s="39" t="str" cm="1">
        <f t="array" ref="C47">INDEX(AttribTab,C$30,_xlfn.XMATCH($A47,ValAttributes,0))</f>
        <v>NA</v>
      </c>
      <c r="D47" s="39" t="str" cm="1">
        <f t="array" ref="D47">INDEX(AttribTab,D$30,_xlfn.XMATCH($A47,ValAttributes,0))</f>
        <v>NA</v>
      </c>
      <c r="E47" s="39" t="str" cm="1">
        <f t="array" ref="E47">INDEX(AttribTab,E$30,_xlfn.XMATCH($A47,ValAttributes,0))</f>
        <v>NA</v>
      </c>
      <c r="F47" s="39" t="str" cm="1">
        <f t="array" ref="F47">INDEX(AttribTab,F$30,_xlfn.XMATCH($A47,ValAttributes,0))</f>
        <v>NA</v>
      </c>
    </row>
    <row r="48" spans="1:6">
      <c r="A48" s="40" t="str">
        <v>MSRP</v>
      </c>
      <c r="B48" s="48" t="e" cm="1">
        <f t="array" ref="B48">INDEX(AttribTab,B$30,_xlfn.XMATCH($A48,ValAttributes,0))</f>
        <v>#N/A</v>
      </c>
      <c r="C48" s="48" cm="1">
        <f t="array" ref="C48">INDEX(AttribTab,C$30,_xlfn.XMATCH($A48,ValAttributes,0))</f>
        <v>44270.562265589797</v>
      </c>
      <c r="D48" s="48" cm="1">
        <f t="array" ref="D48">INDEX(AttribTab,D$30,_xlfn.XMATCH($A48,ValAttributes,0))</f>
        <v>45504.899061943201</v>
      </c>
      <c r="E48" s="48" cm="1">
        <f t="array" ref="E48">INDEX(AttribTab,E$30,_xlfn.XMATCH($A48,ValAttributes,0))</f>
        <v>45007.492204758099</v>
      </c>
      <c r="F48" s="48" cm="1">
        <f t="array" ref="F48">INDEX(AttribTab,F$30,_xlfn.XMATCH($A48,ValAttributes,0))</f>
        <v>47079.212041179802</v>
      </c>
    </row>
    <row r="49" spans="1:6">
      <c r="A49" t="str">
        <v>Incentive</v>
      </c>
      <c r="B49" s="32" t="e" cm="1">
        <f t="array" ref="B49">INDEX(AttribTab,B$30,_xlfn.XMATCH($A49,ValAttributes,0))</f>
        <v>#N/A</v>
      </c>
      <c r="C49" s="32" t="str" cm="1">
        <f t="array" ref="C49">INDEX(AttribTab,C$30,_xlfn.XMATCH($A49,ValAttributes,0))</f>
        <v>NA</v>
      </c>
      <c r="D49" s="32" t="str" cm="1">
        <f t="array" ref="D49">INDEX(AttribTab,D$30,_xlfn.XMATCH($A49,ValAttributes,0))</f>
        <v>NA</v>
      </c>
      <c r="E49" s="32" t="str" cm="1">
        <f t="array" ref="E49">INDEX(AttribTab,E$30,_xlfn.XMATCH($A49,ValAttributes,0))</f>
        <v>NA</v>
      </c>
      <c r="F49" s="32" t="str" cm="1">
        <f t="array" ref="F49">INDEX(AttribTab,F$30,_xlfn.XMATCH($A49,ValAttributes,0))</f>
        <v>NA</v>
      </c>
    </row>
    <row r="50" spans="1:6">
      <c r="A50" t="str">
        <v>Empty Mass (kg)</v>
      </c>
      <c r="B50" s="32" t="e" cm="1">
        <f t="array" ref="B50">INDEX(AttribTab,B$30,_xlfn.XMATCH($A50,ValAttributes,0))</f>
        <v>#N/A</v>
      </c>
      <c r="C50" s="32" cm="1">
        <f t="array" ref="C50">INDEX(AttribTab,C$30,_xlfn.XMATCH($A50,ValAttributes,0))</f>
        <v>4457.44125136821</v>
      </c>
      <c r="D50" s="32" cm="1">
        <f t="array" ref="D50">INDEX(AttribTab,D$30,_xlfn.XMATCH($A50,ValAttributes,0))</f>
        <v>4377.5677453807903</v>
      </c>
      <c r="E50" s="32" cm="1">
        <f t="array" ref="E50">INDEX(AttribTab,E$30,_xlfn.XMATCH($A50,ValAttributes,0))</f>
        <v>4401.5088290252797</v>
      </c>
      <c r="F50" s="32" cm="1">
        <f t="array" ref="F50">INDEX(AttribTab,F$30,_xlfn.XMATCH($A50,ValAttributes,0))</f>
        <v>4362.5840640503602</v>
      </c>
    </row>
    <row r="51" spans="1:6">
      <c r="A51" t="str">
        <v>Cargo Mass (kg)</v>
      </c>
      <c r="B51" s="32" t="e" cm="1">
        <f t="array" ref="B51">INDEX(AttribTab,B$30,_xlfn.XMATCH($A51,ValAttributes,0))</f>
        <v>#N/A</v>
      </c>
      <c r="C51" s="32" cm="1">
        <f t="array" ref="C51">INDEX(AttribTab,C$30,_xlfn.XMATCH($A51,ValAttributes,0))</f>
        <v>2725</v>
      </c>
      <c r="D51" s="32" cm="1">
        <f t="array" ref="D51">INDEX(AttribTab,D$30,_xlfn.XMATCH($A51,ValAttributes,0))</f>
        <v>2725</v>
      </c>
      <c r="E51" s="32" cm="1">
        <f t="array" ref="E51">INDEX(AttribTab,E$30,_xlfn.XMATCH($A51,ValAttributes,0))</f>
        <v>2725</v>
      </c>
      <c r="F51" s="32" cm="1">
        <f t="array" ref="F51">INDEX(AttribTab,F$30,_xlfn.XMATCH($A51,ValAttributes,0))</f>
        <v>2725</v>
      </c>
    </row>
    <row r="52" spans="1:6">
      <c r="A52" t="str">
        <v>Cargo Capacity (kg)</v>
      </c>
      <c r="B52" s="32" t="e" cm="1">
        <f t="array" ref="B52">INDEX(AttribTab,B$30,_xlfn.XMATCH($A52,ValAttributes,0))</f>
        <v>#N/A</v>
      </c>
      <c r="C52" s="32" cm="1">
        <f t="array" ref="C52">INDEX(AttribTab,C$30,_xlfn.XMATCH($A52,ValAttributes,0))</f>
        <v>2799.55874863179</v>
      </c>
      <c r="D52" s="32" cm="1">
        <f t="array" ref="D52">INDEX(AttribTab,D$30,_xlfn.XMATCH($A52,ValAttributes,0))</f>
        <v>2879.4322546192097</v>
      </c>
      <c r="E52" s="32" cm="1">
        <f t="array" ref="E52">INDEX(AttribTab,E$30,_xlfn.XMATCH($A52,ValAttributes,0))</f>
        <v>2855.4911709747203</v>
      </c>
      <c r="F52" s="32" cm="1">
        <f t="array" ref="F52">INDEX(AttribTab,F$30,_xlfn.XMATCH($A52,ValAttributes,0))</f>
        <v>2894.4159359496398</v>
      </c>
    </row>
  </sheetData>
  <mergeCells count="1">
    <mergeCell ref="B1:D1"/>
  </mergeCells>
  <conditionalFormatting sqref="B7:F27">
    <cfRule type="expression" dxfId="1" priority="2">
      <formula>ISNA(B7)</formula>
    </cfRule>
  </conditionalFormatting>
  <conditionalFormatting sqref="B32:F52">
    <cfRule type="expression" dxfId="0" priority="1">
      <formula>ISNA(B32)</formula>
    </cfRule>
  </conditionalFormatting>
  <dataValidations count="3">
    <dataValidation type="list" allowBlank="1" showInputMessage="1" showErrorMessage="1" sqref="A5 A30" xr:uid="{D2132523-8CD9-492C-AECB-398D0DE52B04}">
      <formula1>tech_cases</formula1>
    </dataValidation>
    <dataValidation type="list" allowBlank="1" showInputMessage="1" showErrorMessage="1" sqref="B1" xr:uid="{07011FB5-E69F-4CFA-92A2-E33FE81C7246}">
      <formula1>veh_mods</formula1>
    </dataValidation>
    <dataValidation type="list" allowBlank="1" showInputMessage="1" showErrorMessage="1" sqref="B2" xr:uid="{490D2F20-D801-4897-A593-B6C59FFB39E4}">
      <formula1>ptrains</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40B77-8CD4-4C06-9AD2-05A65259FBBB}">
  <dimension ref="A1:J34"/>
  <sheetViews>
    <sheetView workbookViewId="0">
      <selection activeCell="B4" sqref="B4:E4"/>
    </sheetView>
  </sheetViews>
  <sheetFormatPr defaultRowHeight="12.75"/>
  <cols>
    <col min="1" max="1" width="12.42578125" bestFit="1" customWidth="1"/>
  </cols>
  <sheetData>
    <row r="1" spans="1:10">
      <c r="A1" s="43" t="s">
        <v>168</v>
      </c>
      <c r="B1" s="66" t="s">
        <v>162</v>
      </c>
      <c r="C1" s="67"/>
      <c r="D1" s="68"/>
    </row>
    <row r="2" spans="1:10" ht="12.75" customHeight="1"/>
    <row r="4" spans="1:10">
      <c r="A4" s="43" t="s">
        <v>169</v>
      </c>
      <c r="B4" s="66" t="s">
        <v>45</v>
      </c>
      <c r="C4" s="67"/>
      <c r="D4" s="67"/>
      <c r="E4" s="68"/>
      <c r="F4" s="49">
        <f>_xlfn.XMATCH(B4,'4. Attributes Table'!$E$1:$Z$1)</f>
        <v>1</v>
      </c>
    </row>
    <row r="5" spans="1:10">
      <c r="A5" s="45" t="s">
        <v>165</v>
      </c>
      <c r="B5" s="46"/>
      <c r="C5" s="46"/>
      <c r="D5" s="46"/>
      <c r="E5" s="46"/>
      <c r="F5" s="46"/>
    </row>
    <row r="6" spans="1:10">
      <c r="A6" s="6" t="s">
        <v>40</v>
      </c>
      <c r="B6" s="6">
        <v>2020</v>
      </c>
      <c r="C6" s="6">
        <v>2025</v>
      </c>
      <c r="D6" s="6">
        <v>2030</v>
      </c>
      <c r="E6" s="6">
        <v>2040</v>
      </c>
      <c r="F6" s="6">
        <v>2050</v>
      </c>
      <c r="H6" s="69" t="str">
        <f>_xlfn.TEXTJOIN(CHAR(10),FALSE,B1,B4)</f>
        <v>Class 8 Sleeper cab high roof
Acceleration Time (s 0-60 mph)</v>
      </c>
      <c r="I6" s="69"/>
      <c r="J6" s="69"/>
    </row>
    <row r="7" spans="1:10">
      <c r="A7" t="str" cm="1">
        <f t="array" ref="A7:A10">ptrains</f>
        <v>Diesel</v>
      </c>
      <c r="B7" s="37" cm="1">
        <f t="array" ref="B7">INDEX(AttribTab,_xlfn.XMATCH(1,('4. Attributes Table'!$B$2:$B$298=$B$1)*('4. Attributes Table'!$A$2:$A$298=$A7)*('4. Attributes Table'!$C$2:$C$298=B$6)*('4. Attributes Table'!$D$2:$D$298=$A$5),0),$F$4)</f>
        <v>56.427738118823903</v>
      </c>
      <c r="C7" s="37" cm="1">
        <f t="array" ref="C7">INDEX(AttribTab,_xlfn.XMATCH(1,('4. Attributes Table'!$B$2:$B$298=$B$1)*('4. Attributes Table'!$A$2:$A$298=$A7)*('4. Attributes Table'!$C$2:$C$298=C$6)*('4. Attributes Table'!$D$2:$D$298=$A$5),0),$F$4)</f>
        <v>54.105566694316501</v>
      </c>
      <c r="D7" s="37" cm="1">
        <f t="array" ref="D7">INDEX(AttribTab,_xlfn.XMATCH(1,('4. Attributes Table'!$B$2:$B$298=$B$1)*('4. Attributes Table'!$A$2:$A$298=$A7)*('4. Attributes Table'!$C$2:$C$298=D$6)*('4. Attributes Table'!$D$2:$D$298=$A$5),0),$F$4)</f>
        <v>53.612537213087997</v>
      </c>
      <c r="E7" s="37" cm="1">
        <f t="array" ref="E7">INDEX(AttribTab,_xlfn.XMATCH(1,('4. Attributes Table'!$B$2:$B$298=$B$1)*('4. Attributes Table'!$A$2:$A$298=$A7)*('4. Attributes Table'!$C$2:$C$298=E$6)*('4. Attributes Table'!$D$2:$D$298=$A$5),0),$F$4)</f>
        <v>52.824709881606204</v>
      </c>
      <c r="F7" s="37" cm="1">
        <f t="array" ref="F7">INDEX(AttribTab,_xlfn.XMATCH(1,('4. Attributes Table'!$B$2:$B$298=$B$1)*('4. Attributes Table'!$A$2:$A$298=$A7)*('4. Attributes Table'!$C$2:$C$298=F$6)*('4. Attributes Table'!$D$2:$D$298=$A$5),0),$F$4)</f>
        <v>51.740604378297398</v>
      </c>
    </row>
    <row r="8" spans="1:10">
      <c r="A8" t="str">
        <v>BEV</v>
      </c>
      <c r="B8" s="37"/>
      <c r="C8" s="37" cm="1">
        <f t="array" ref="C8">INDEX(AttribTab,_xlfn.XMATCH(1,('4. Attributes Table'!$B$2:$B$298=$B$1)*('4. Attributes Table'!$A$2:$A$298=$A8)*('4. Attributes Table'!$C$2:$C$298=C$6)*('4. Attributes Table'!$D$2:$D$298=$A$5),0),$F$4)</f>
        <v>53.1113404040197</v>
      </c>
      <c r="D8" s="37" cm="1">
        <f t="array" ref="D8">INDEX(AttribTab,_xlfn.XMATCH(1,('4. Attributes Table'!$B$2:$B$298=$B$1)*('4. Attributes Table'!$A$2:$A$298=$A8)*('4. Attributes Table'!$C$2:$C$298=D$6)*('4. Attributes Table'!$D$2:$D$298=$A$5),0),$F$4)</f>
        <v>52.918228171717303</v>
      </c>
      <c r="E8" s="37" cm="1">
        <f t="array" ref="E8">INDEX(AttribTab,_xlfn.XMATCH(1,('4. Attributes Table'!$B$2:$B$298=$B$1)*('4. Attributes Table'!$A$2:$A$298=$A8)*('4. Attributes Table'!$C$2:$C$298=E$6)*('4. Attributes Table'!$D$2:$D$298=$A$5),0),$F$4)</f>
        <v>52.486855851116601</v>
      </c>
      <c r="F8" s="37" cm="1">
        <f t="array" ref="F8">INDEX(AttribTab,_xlfn.XMATCH(1,('4. Attributes Table'!$B$2:$B$298=$B$1)*('4. Attributes Table'!$A$2:$A$298=$A8)*('4. Attributes Table'!$C$2:$C$298=F$6)*('4. Attributes Table'!$D$2:$D$298=$A$5),0),$F$4)</f>
        <v>51.556228381152501</v>
      </c>
    </row>
    <row r="9" spans="1:10">
      <c r="A9" t="str">
        <v>HEV</v>
      </c>
      <c r="B9" s="37"/>
      <c r="C9" s="37" cm="1">
        <f t="array" ref="C9">INDEX(AttribTab,_xlfn.XMATCH(1,('4. Attributes Table'!$B$2:$B$298=$B$1)*('4. Attributes Table'!$A$2:$A$298=$A9)*('4. Attributes Table'!$C$2:$C$298=C$6)*('4. Attributes Table'!$D$2:$D$298=$A$5),0),$F$4)</f>
        <v>43.161325775297101</v>
      </c>
      <c r="D9" s="37" cm="1">
        <f t="array" ref="D9">INDEX(AttribTab,_xlfn.XMATCH(1,('4. Attributes Table'!$B$2:$B$298=$B$1)*('4. Attributes Table'!$A$2:$A$298=$A9)*('4. Attributes Table'!$C$2:$C$298=D$6)*('4. Attributes Table'!$D$2:$D$298=$A$5),0),$F$4)</f>
        <v>42.624244091936902</v>
      </c>
      <c r="E9" s="37" cm="1">
        <f t="array" ref="E9">INDEX(AttribTab,_xlfn.XMATCH(1,('4. Attributes Table'!$B$2:$B$298=$B$1)*('4. Attributes Table'!$A$2:$A$298=$A9)*('4. Attributes Table'!$C$2:$C$298=E$6)*('4. Attributes Table'!$D$2:$D$298=$A$5),0),$F$4)</f>
        <v>42.460518875864501</v>
      </c>
      <c r="F9" s="37" cm="1">
        <f t="array" ref="F9">INDEX(AttribTab,_xlfn.XMATCH(1,('4. Attributes Table'!$B$2:$B$298=$B$1)*('4. Attributes Table'!$A$2:$A$298=$A9)*('4. Attributes Table'!$C$2:$C$298=F$6)*('4. Attributes Table'!$D$2:$D$298=$A$5),0),$F$4)</f>
        <v>41.661073500149399</v>
      </c>
    </row>
    <row r="10" spans="1:10">
      <c r="A10" t="str">
        <v>FCEV</v>
      </c>
      <c r="B10" s="37"/>
      <c r="C10" s="37" cm="1">
        <f t="array" ref="C10">INDEX(AttribTab,_xlfn.XMATCH(1,('4. Attributes Table'!$B$2:$B$298=$B$1)*('4. Attributes Table'!$A$2:$A$298=$A10)*('4. Attributes Table'!$C$2:$C$298=C$6)*('4. Attributes Table'!$D$2:$D$298=$A$5),0),$F$4)</f>
        <v>53.574575073743297</v>
      </c>
      <c r="D10" s="37" cm="1">
        <f t="array" ref="D10">INDEX(AttribTab,_xlfn.XMATCH(1,('4. Attributes Table'!$B$2:$B$298=$B$1)*('4. Attributes Table'!$A$2:$A$298=$A10)*('4. Attributes Table'!$C$2:$C$298=D$6)*('4. Attributes Table'!$D$2:$D$298=$A$5),0),$F$4)</f>
        <v>53.155281587678097</v>
      </c>
      <c r="E10" s="37" cm="1">
        <f t="array" ref="E10">INDEX(AttribTab,_xlfn.XMATCH(1,('4. Attributes Table'!$B$2:$B$298=$B$1)*('4. Attributes Table'!$A$2:$A$298=$A10)*('4. Attributes Table'!$C$2:$C$298=E$6)*('4. Attributes Table'!$D$2:$D$298=$A$5),0),$F$4)</f>
        <v>52.589539524678102</v>
      </c>
      <c r="F10" s="37" cm="1">
        <f t="array" ref="F10">INDEX(AttribTab,_xlfn.XMATCH(1,('4. Attributes Table'!$B$2:$B$298=$B$1)*('4. Attributes Table'!$A$2:$A$298=$A10)*('4. Attributes Table'!$C$2:$C$298=F$6)*('4. Attributes Table'!$D$2:$D$298=$A$5),0),$F$4)</f>
        <v>51.906835052227102</v>
      </c>
    </row>
    <row r="12" spans="1:10">
      <c r="A12" s="45" t="s">
        <v>167</v>
      </c>
      <c r="B12" s="46"/>
      <c r="C12" s="46"/>
      <c r="D12" s="46"/>
      <c r="E12" s="46"/>
      <c r="F12" s="46"/>
    </row>
    <row r="13" spans="1:10">
      <c r="A13" s="6" t="s">
        <v>40</v>
      </c>
      <c r="B13" s="6">
        <f>B6</f>
        <v>2020</v>
      </c>
      <c r="C13" s="6">
        <f>C6</f>
        <v>2025</v>
      </c>
      <c r="D13" s="6">
        <f>D6</f>
        <v>2030</v>
      </c>
      <c r="E13" s="6">
        <f>E6</f>
        <v>2040</v>
      </c>
      <c r="F13" s="6">
        <f>F6</f>
        <v>2050</v>
      </c>
    </row>
    <row r="14" spans="1:10">
      <c r="A14" t="str" cm="1">
        <f t="array" ref="A14:A17">ptrains</f>
        <v>Diesel</v>
      </c>
      <c r="B14" s="37" cm="1">
        <f t="array" ref="B14">INDEX(AttribTab,_xlfn.XMATCH(1,('4. Attributes Table'!$B$2:$B$298=$B$1)*('4. Attributes Table'!$A$2:$A$298=$A14)*('4. Attributes Table'!$C$2:$C$298=B$6)*('4. Attributes Table'!$D$2:$D$298=$A$5),0),$F$4)</f>
        <v>56.427738118823903</v>
      </c>
      <c r="C14" s="37" cm="1">
        <f t="array" ref="C14">INDEX(AttribTab,_xlfn.XMATCH(1,('4. Attributes Table'!$B$2:$B$298=$B$1)*('4. Attributes Table'!$A$2:$A$298=$A14)*('4. Attributes Table'!$C$2:$C$298=C$6)*('4. Attributes Table'!$D$2:$D$298=$A$12),0),$F$4)</f>
        <v>54.227467355207899</v>
      </c>
      <c r="D14" s="37" cm="1">
        <f t="array" ref="D14">INDEX(AttribTab,_xlfn.XMATCH(1,('4. Attributes Table'!$B$2:$B$298=$B$1)*('4. Attributes Table'!$A$2:$A$298=$A14)*('4. Attributes Table'!$C$2:$C$298=D$6)*('4. Attributes Table'!$D$2:$D$298=$A$12),0),$F$4)</f>
        <v>54.218734534100001</v>
      </c>
      <c r="E14" s="37" cm="1">
        <f t="array" ref="E14">INDEX(AttribTab,_xlfn.XMATCH(1,('4. Attributes Table'!$B$2:$B$298=$B$1)*('4. Attributes Table'!$A$2:$A$298=$A14)*('4. Attributes Table'!$C$2:$C$298=E$6)*('4. Attributes Table'!$D$2:$D$298=$A$12),0),$F$4)</f>
        <v>53.550680486794903</v>
      </c>
      <c r="F14" s="37" cm="1">
        <f t="array" ref="F14">INDEX(AttribTab,_xlfn.XMATCH(1,('4. Attributes Table'!$B$2:$B$298=$B$1)*('4. Attributes Table'!$A$2:$A$298=$A14)*('4. Attributes Table'!$C$2:$C$298=F$6)*('4. Attributes Table'!$D$2:$D$298=$A$12),0),$F$4)</f>
        <v>51.932324784841398</v>
      </c>
    </row>
    <row r="15" spans="1:10">
      <c r="A15" t="str">
        <v>BEV</v>
      </c>
      <c r="B15" s="37"/>
      <c r="C15" s="37" cm="1">
        <f t="array" ref="C15">INDEX(AttribTab,_xlfn.XMATCH(1,('4. Attributes Table'!$B$2:$B$298=$B$1)*('4. Attributes Table'!$A$2:$A$298=$A15)*('4. Attributes Table'!$C$2:$C$298=C$6)*('4. Attributes Table'!$D$2:$D$298=$A$12),0),$F$4)</f>
        <v>53.390637809803998</v>
      </c>
      <c r="D15" s="37" cm="1">
        <f t="array" ref="D15">INDEX(AttribTab,_xlfn.XMATCH(1,('4. Attributes Table'!$B$2:$B$298=$B$1)*('4. Attributes Table'!$A$2:$A$298=$A15)*('4. Attributes Table'!$C$2:$C$298=D$6)*('4. Attributes Table'!$D$2:$D$298=$A$12),0),$F$4)</f>
        <v>53.114983296744803</v>
      </c>
      <c r="E15" s="37" cm="1">
        <f t="array" ref="E15">INDEX(AttribTab,_xlfn.XMATCH(1,('4. Attributes Table'!$B$2:$B$298=$B$1)*('4. Attributes Table'!$A$2:$A$298=$A15)*('4. Attributes Table'!$C$2:$C$298=E$6)*('4. Attributes Table'!$D$2:$D$298=$A$12),0),$F$4)</f>
        <v>50.352146449186897</v>
      </c>
      <c r="F15" s="37" cm="1">
        <f t="array" ref="F15">INDEX(AttribTab,_xlfn.XMATCH(1,('4. Attributes Table'!$B$2:$B$298=$B$1)*('4. Attributes Table'!$A$2:$A$298=$A15)*('4. Attributes Table'!$C$2:$C$298=F$6)*('4. Attributes Table'!$D$2:$D$298=$A$12),0),$F$4)</f>
        <v>51.443023195254</v>
      </c>
    </row>
    <row r="16" spans="1:10">
      <c r="A16" t="str">
        <v>HEV</v>
      </c>
      <c r="B16" s="37"/>
      <c r="C16" s="37" cm="1">
        <f t="array" ref="C16">INDEX(AttribTab,_xlfn.XMATCH(1,('4. Attributes Table'!$B$2:$B$298=$B$1)*('4. Attributes Table'!$A$2:$A$298=$A16)*('4. Attributes Table'!$C$2:$C$298=C$6)*('4. Attributes Table'!$D$2:$D$298=$A$12),0),$F$4)</f>
        <v>43.808870806172699</v>
      </c>
      <c r="D16" s="37" cm="1">
        <f t="array" ref="D16">INDEX(AttribTab,_xlfn.XMATCH(1,('4. Attributes Table'!$B$2:$B$298=$B$1)*('4. Attributes Table'!$A$2:$A$298=$A16)*('4. Attributes Table'!$C$2:$C$298=D$6)*('4. Attributes Table'!$D$2:$D$298=$A$12),0),$F$4)</f>
        <v>42.557547445391201</v>
      </c>
      <c r="E16" s="37" cm="1">
        <f t="array" ref="E16">INDEX(AttribTab,_xlfn.XMATCH(1,('4. Attributes Table'!$B$2:$B$298=$B$1)*('4. Attributes Table'!$A$2:$A$298=$A16)*('4. Attributes Table'!$C$2:$C$298=E$6)*('4. Attributes Table'!$D$2:$D$298=$A$12),0),$F$4)</f>
        <v>42.274437064917798</v>
      </c>
      <c r="F16" s="37" cm="1">
        <f t="array" ref="F16">INDEX(AttribTab,_xlfn.XMATCH(1,('4. Attributes Table'!$B$2:$B$298=$B$1)*('4. Attributes Table'!$A$2:$A$298=$A16)*('4. Attributes Table'!$C$2:$C$298=F$6)*('4. Attributes Table'!$D$2:$D$298=$A$12),0),$F$4)</f>
        <v>41.264998377559898</v>
      </c>
    </row>
    <row r="17" spans="1:6">
      <c r="A17" t="str">
        <v>FCEV</v>
      </c>
      <c r="B17" s="37"/>
      <c r="C17" s="37" cm="1">
        <f t="array" ref="C17">INDEX(AttribTab,_xlfn.XMATCH(1,('4. Attributes Table'!$B$2:$B$298=$B$1)*('4. Attributes Table'!$A$2:$A$298=$A17)*('4. Attributes Table'!$C$2:$C$298=C$6)*('4. Attributes Table'!$D$2:$D$298=$A$12),0),$F$4)</f>
        <v>53.401993002330798</v>
      </c>
      <c r="D17" s="37" cm="1">
        <f t="array" ref="D17">INDEX(AttribTab,_xlfn.XMATCH(1,('4. Attributes Table'!$B$2:$B$298=$B$1)*('4. Attributes Table'!$A$2:$A$298=$A17)*('4. Attributes Table'!$C$2:$C$298=D$6)*('4. Attributes Table'!$D$2:$D$298=$A$12),0),$F$4)</f>
        <v>53.263647167090298</v>
      </c>
      <c r="E17" s="37" cm="1">
        <f t="array" ref="E17">INDEX(AttribTab,_xlfn.XMATCH(1,('4. Attributes Table'!$B$2:$B$298=$B$1)*('4. Attributes Table'!$A$2:$A$298=$A17)*('4. Attributes Table'!$C$2:$C$298=E$6)*('4. Attributes Table'!$D$2:$D$298=$A$12),0),$F$4)</f>
        <v>52.499763974343303</v>
      </c>
      <c r="F17" s="37" cm="1">
        <f t="array" ref="F17">INDEX(AttribTab,_xlfn.XMATCH(1,('4. Attributes Table'!$B$2:$B$298=$B$1)*('4. Attributes Table'!$A$2:$A$298=$A17)*('4. Attributes Table'!$C$2:$C$298=F$6)*('4. Attributes Table'!$D$2:$D$298=$A$12),0),$F$4)</f>
        <v>51.6194200919373</v>
      </c>
    </row>
    <row r="20" spans="1:6">
      <c r="A20" s="43"/>
      <c r="F20" s="49"/>
    </row>
    <row r="21" spans="1:6">
      <c r="B21" s="46"/>
      <c r="C21" s="46"/>
      <c r="D21" s="46"/>
      <c r="E21" s="46"/>
      <c r="F21" s="46"/>
    </row>
    <row r="22" spans="1:6">
      <c r="A22" s="6"/>
      <c r="B22" s="6"/>
      <c r="C22" s="6"/>
      <c r="D22" s="6"/>
      <c r="E22" s="6"/>
      <c r="F22" s="6"/>
    </row>
    <row r="23" spans="1:6">
      <c r="B23" s="37"/>
      <c r="C23" s="37"/>
      <c r="D23" s="37"/>
      <c r="E23" s="37"/>
      <c r="F23" s="37"/>
    </row>
    <row r="24" spans="1:6">
      <c r="B24" s="37"/>
      <c r="C24" s="37"/>
      <c r="D24" s="37"/>
      <c r="E24" s="37"/>
      <c r="F24" s="37"/>
    </row>
    <row r="25" spans="1:6">
      <c r="B25" s="37"/>
      <c r="C25" s="37"/>
      <c r="D25" s="37"/>
      <c r="E25" s="37"/>
      <c r="F25" s="37"/>
    </row>
    <row r="26" spans="1:6">
      <c r="B26" s="37"/>
      <c r="C26" s="37"/>
      <c r="D26" s="37"/>
      <c r="E26" s="37"/>
      <c r="F26" s="37"/>
    </row>
    <row r="29" spans="1:6">
      <c r="A29" s="45"/>
      <c r="B29" s="46"/>
      <c r="C29" s="46"/>
      <c r="D29" s="46"/>
      <c r="E29" s="46"/>
      <c r="F29" s="46"/>
    </row>
    <row r="30" spans="1:6">
      <c r="A30" s="6"/>
      <c r="B30" s="6"/>
      <c r="C30" s="6"/>
      <c r="D30" s="6"/>
      <c r="E30" s="6"/>
      <c r="F30" s="6"/>
    </row>
    <row r="31" spans="1:6">
      <c r="B31" s="37"/>
      <c r="C31" s="37"/>
      <c r="D31" s="37"/>
      <c r="E31" s="37"/>
      <c r="F31" s="37"/>
    </row>
    <row r="32" spans="1:6">
      <c r="B32" s="37"/>
      <c r="C32" s="37"/>
      <c r="D32" s="37"/>
      <c r="E32" s="37"/>
      <c r="F32" s="37"/>
    </row>
    <row r="33" spans="2:6">
      <c r="B33" s="37"/>
      <c r="C33" s="37"/>
      <c r="D33" s="37"/>
      <c r="E33" s="37"/>
      <c r="F33" s="37"/>
    </row>
    <row r="34" spans="2:6">
      <c r="B34" s="37"/>
      <c r="C34" s="37"/>
      <c r="D34" s="37"/>
      <c r="E34" s="37"/>
      <c r="F34" s="37"/>
    </row>
  </sheetData>
  <mergeCells count="3">
    <mergeCell ref="B1:D1"/>
    <mergeCell ref="B4:E4"/>
    <mergeCell ref="H6:J6"/>
  </mergeCells>
  <dataValidations count="4">
    <dataValidation type="list" allowBlank="1" showInputMessage="1" showErrorMessage="1" sqref="A5 A12" xr:uid="{CF77902F-CEE7-4861-AB6D-A2FB863D2E85}">
      <formula1>tech_cases</formula1>
    </dataValidation>
    <dataValidation type="list" allowBlank="1" showInputMessage="1" showErrorMessage="1" sqref="B1" xr:uid="{BC6DE04F-C94A-4F7A-BAC0-E9CD4EC5833C}">
      <formula1>veh_mods</formula1>
    </dataValidation>
    <dataValidation type="list" allowBlank="1" showInputMessage="1" showErrorMessage="1" sqref="B4" xr:uid="{4A7080B6-0EF8-49EE-BDE5-2124899E5801}">
      <formula1>ValAttributes</formula1>
    </dataValidation>
    <dataValidation type="list" allowBlank="1" showInputMessage="1" showErrorMessage="1" sqref="A29" xr:uid="{8B444B40-3847-40D4-A20A-991B7B84B36A}">
      <formula1>tech_cases2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54325-66D3-48D8-B7DE-4979026296A8}">
  <dimension ref="A1:U65"/>
  <sheetViews>
    <sheetView workbookViewId="0">
      <selection activeCell="L19" sqref="L19"/>
    </sheetView>
  </sheetViews>
  <sheetFormatPr defaultRowHeight="12.75"/>
  <cols>
    <col min="1" max="1" width="3.42578125" customWidth="1"/>
    <col min="2" max="2" width="24.5703125" bestFit="1" customWidth="1"/>
    <col min="3" max="3" width="3" customWidth="1"/>
    <col min="4" max="4" width="3.42578125" customWidth="1"/>
    <col min="5" max="5" width="10.5703125" bestFit="1" customWidth="1"/>
    <col min="6" max="6" width="3" customWidth="1"/>
    <col min="7" max="7" width="3.42578125" customWidth="1"/>
    <col min="8" max="8" width="14.42578125" bestFit="1" customWidth="1"/>
    <col min="9" max="9" width="2.140625" customWidth="1"/>
    <col min="11" max="11" width="30.28515625" bestFit="1" customWidth="1"/>
    <col min="12" max="12" width="28.28515625" bestFit="1" customWidth="1"/>
    <col min="15" max="15" width="14.42578125" bestFit="1" customWidth="1"/>
    <col min="18" max="18" width="11.85546875" bestFit="1" customWidth="1"/>
  </cols>
  <sheetData>
    <row r="1" spans="1:21">
      <c r="B1" s="6" t="s">
        <v>170</v>
      </c>
      <c r="C1" s="6"/>
      <c r="D1" s="6"/>
      <c r="E1" s="6" t="s">
        <v>171</v>
      </c>
      <c r="F1" s="6"/>
      <c r="G1" s="6"/>
      <c r="H1" s="6" t="s">
        <v>172</v>
      </c>
      <c r="K1" s="6" t="s">
        <v>166</v>
      </c>
      <c r="L1" s="6"/>
      <c r="M1" s="6"/>
      <c r="N1" s="6"/>
      <c r="O1" s="6"/>
      <c r="P1" s="6"/>
      <c r="R1" s="6" t="s">
        <v>173</v>
      </c>
      <c r="U1" s="6"/>
    </row>
    <row r="2" spans="1:21">
      <c r="A2">
        <v>1</v>
      </c>
      <c r="B2" t="s">
        <v>174</v>
      </c>
      <c r="D2">
        <v>1</v>
      </c>
      <c r="E2" t="s">
        <v>131</v>
      </c>
      <c r="G2">
        <v>1</v>
      </c>
      <c r="H2" t="s">
        <v>165</v>
      </c>
      <c r="K2" t="str" cm="1">
        <f t="array" ref="K2:K27">TRANSPOSE('4. Attributes Table'!A1:Z1)</f>
        <v>Powertrain</v>
      </c>
      <c r="R2" t="s">
        <v>175</v>
      </c>
      <c r="S2">
        <v>33.700000000000003</v>
      </c>
    </row>
    <row r="3" spans="1:21">
      <c r="A3">
        <v>2</v>
      </c>
      <c r="B3" t="s">
        <v>176</v>
      </c>
      <c r="D3">
        <v>2</v>
      </c>
      <c r="E3" t="s">
        <v>177</v>
      </c>
      <c r="G3">
        <v>2</v>
      </c>
      <c r="H3" t="s">
        <v>167</v>
      </c>
      <c r="K3" t="str">
        <v>Type</v>
      </c>
      <c r="R3" t="s">
        <v>178</v>
      </c>
      <c r="S3">
        <v>37.99324</v>
      </c>
    </row>
    <row r="4" spans="1:21">
      <c r="A4">
        <v>3</v>
      </c>
      <c r="B4" t="s">
        <v>179</v>
      </c>
      <c r="D4">
        <v>3</v>
      </c>
      <c r="E4" t="s">
        <v>180</v>
      </c>
      <c r="K4" t="str">
        <v>Model Year</v>
      </c>
      <c r="R4" t="s">
        <v>181</v>
      </c>
      <c r="S4">
        <f>kWh_per_dge/kWh_per_gge</f>
        <v>1.1273958456973292</v>
      </c>
    </row>
    <row r="5" spans="1:21">
      <c r="A5">
        <v>4</v>
      </c>
      <c r="B5" t="s">
        <v>182</v>
      </c>
      <c r="D5">
        <v>4</v>
      </c>
      <c r="E5" t="s">
        <v>164</v>
      </c>
      <c r="K5" t="str">
        <v>Scenario</v>
      </c>
    </row>
    <row r="6" spans="1:21">
      <c r="A6">
        <v>5</v>
      </c>
      <c r="B6" t="s">
        <v>183</v>
      </c>
      <c r="K6" t="str">
        <v>Acceleration Time (s 0-60 mph)</v>
      </c>
    </row>
    <row r="7" spans="1:21">
      <c r="A7">
        <v>6</v>
      </c>
      <c r="B7" t="s">
        <v>184</v>
      </c>
      <c r="K7" t="str">
        <v>Total Battery Energy (kWh)</v>
      </c>
      <c r="N7" s="50"/>
    </row>
    <row r="8" spans="1:21">
      <c r="A8">
        <v>7</v>
      </c>
      <c r="B8" t="s">
        <v>162</v>
      </c>
      <c r="K8" t="str">
        <v>Motor Max Power (kW)</v>
      </c>
      <c r="N8" s="50"/>
    </row>
    <row r="9" spans="1:21">
      <c r="A9">
        <v>8</v>
      </c>
      <c r="B9" t="s">
        <v>185</v>
      </c>
      <c r="K9" t="str">
        <v>CD Electric Consumption (kWh/mile)</v>
      </c>
    </row>
    <row r="10" spans="1:21">
      <c r="A10">
        <v>9</v>
      </c>
      <c r="B10" t="s">
        <v>186</v>
      </c>
      <c r="K10" t="str">
        <v>Charge Sustaining FE (MPGDE)</v>
      </c>
    </row>
    <row r="11" spans="1:21">
      <c r="K11" t="str">
        <v>Distance Avg Fuel Economy (MPGDE)</v>
      </c>
    </row>
    <row r="12" spans="1:21">
      <c r="K12" t="str">
        <v>Electric Range (mi)</v>
      </c>
    </row>
    <row r="13" spans="1:21">
      <c r="K13" t="str">
        <v>Fraction miles electric</v>
      </c>
    </row>
    <row r="14" spans="1:21">
      <c r="K14" t="str">
        <v>Fuel Converter Power (kW)</v>
      </c>
      <c r="L14" s="51"/>
      <c r="N14" s="50"/>
      <c r="O14" s="52"/>
    </row>
    <row r="15" spans="1:21">
      <c r="K15" t="str">
        <v>Fuel Cost ($/mi)</v>
      </c>
      <c r="L15" s="51"/>
    </row>
    <row r="16" spans="1:21">
      <c r="K16" t="str">
        <v>Glider Cost</v>
      </c>
    </row>
    <row r="17" spans="11:15">
      <c r="K17" t="str">
        <v>Fuel Converter Cost</v>
      </c>
      <c r="O17" s="52"/>
    </row>
    <row r="18" spans="11:15">
      <c r="K18" t="str">
        <v>Fuel Storage Cost</v>
      </c>
    </row>
    <row r="19" spans="11:15">
      <c r="K19" t="str">
        <v>Motor and PE Cost</v>
      </c>
    </row>
    <row r="20" spans="11:15">
      <c r="K20" t="str">
        <v>On-Board Charger Cost</v>
      </c>
    </row>
    <row r="21" spans="11:15">
      <c r="K21" t="str">
        <v>Battery Cost</v>
      </c>
    </row>
    <row r="22" spans="11:15">
      <c r="K22" t="str">
        <v>MSRP</v>
      </c>
    </row>
    <row r="23" spans="11:15">
      <c r="K23" t="str">
        <v>Incentive</v>
      </c>
    </row>
    <row r="24" spans="11:15">
      <c r="K24" t="str">
        <v>Empty Mass (kg)</v>
      </c>
    </row>
    <row r="25" spans="11:15">
      <c r="K25" t="str">
        <v>Cargo Mass (kg)</v>
      </c>
    </row>
    <row r="26" spans="11:15">
      <c r="K26" t="str">
        <v>Cargo Capacity (kg)</v>
      </c>
    </row>
    <row r="27" spans="11:15">
      <c r="K27" t="str">
        <v>Total Range (mi)</v>
      </c>
    </row>
    <row r="31" spans="11:15">
      <c r="K31" s="43"/>
    </row>
    <row r="32" spans="11:15">
      <c r="K32" s="6"/>
      <c r="L32" s="6"/>
      <c r="M32" s="6"/>
      <c r="N32" s="6"/>
      <c r="O32" s="6"/>
    </row>
    <row r="38" spans="12:14">
      <c r="N38" s="50"/>
    </row>
    <row r="39" spans="12:14">
      <c r="N39" s="50"/>
    </row>
    <row r="40" spans="12:14">
      <c r="L40" s="51"/>
      <c r="N40" s="50"/>
    </row>
    <row r="47" spans="12:14">
      <c r="L47" s="51"/>
    </row>
    <row r="65" spans="12:12">
      <c r="L65" s="5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A51CF17DEA5448AC6EEC5BA058686F" ma:contentTypeVersion="13" ma:contentTypeDescription="Create a new document." ma:contentTypeScope="" ma:versionID="560e0e8209d99d001010c13adf79fba1">
  <xsd:schema xmlns:xsd="http://www.w3.org/2001/XMLSchema" xmlns:xs="http://www.w3.org/2001/XMLSchema" xmlns:p="http://schemas.microsoft.com/office/2006/metadata/properties" xmlns:ns2="65e324b5-9875-4698-94d8-d91a84f0af63" xmlns:ns3="7f5e9b6a-b04b-406e-8847-569c031fde4b" targetNamespace="http://schemas.microsoft.com/office/2006/metadata/properties" ma:root="true" ma:fieldsID="12e6981552f7d61825a84147165a82e0" ns2:_="" ns3:_="">
    <xsd:import namespace="65e324b5-9875-4698-94d8-d91a84f0af63"/>
    <xsd:import namespace="7f5e9b6a-b04b-406e-8847-569c031fde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e324b5-9875-4698-94d8-d91a84f0a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834da80-57da-4863-8816-2e6886d1e860"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5e9b6a-b04b-406e-8847-569c031fde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c7ea791-3738-417d-9931-84ed8b1507c6}" ma:internalName="TaxCatchAll" ma:showField="CatchAllData" ma:web="7f5e9b6a-b04b-406e-8847-569c031fde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e324b5-9875-4698-94d8-d91a84f0af63">
      <Terms xmlns="http://schemas.microsoft.com/office/infopath/2007/PartnerControls"/>
    </lcf76f155ced4ddcb4097134ff3c332f>
    <TaxCatchAll xmlns="7f5e9b6a-b04b-406e-8847-569c031fde4b" xsi:nil="true"/>
  </documentManagement>
</p:properties>
</file>

<file path=customXml/itemProps1.xml><?xml version="1.0" encoding="utf-8"?>
<ds:datastoreItem xmlns:ds="http://schemas.openxmlformats.org/officeDocument/2006/customXml" ds:itemID="{F0B35692-5B8D-436D-ACAC-B11AE980A854}"/>
</file>

<file path=customXml/itemProps2.xml><?xml version="1.0" encoding="utf-8"?>
<ds:datastoreItem xmlns:ds="http://schemas.openxmlformats.org/officeDocument/2006/customXml" ds:itemID="{6A97CAC7-8649-4D75-B8F3-8FB8508A5408}"/>
</file>

<file path=customXml/itemProps3.xml><?xml version="1.0" encoding="utf-8"?>
<ds:datastoreItem xmlns:ds="http://schemas.openxmlformats.org/officeDocument/2006/customXml" ds:itemID="{57921B5E-9D19-4DBA-B74C-34F01A31DC1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Overview</vt:lpstr>
      <vt:lpstr>1. Scenario Design</vt:lpstr>
      <vt:lpstr>2. Dictionary</vt:lpstr>
      <vt:lpstr>3. Key Assumptions</vt:lpstr>
      <vt:lpstr>4. Attributes Table</vt:lpstr>
      <vt:lpstr>5. Attribute plots</vt:lpstr>
      <vt:lpstr>6. Single attribute plot</vt:lpstr>
      <vt:lpstr>lists</vt:lpstr>
      <vt:lpstr>AttribTab</vt:lpstr>
      <vt:lpstr>Attributes</vt:lpstr>
      <vt:lpstr>kWh_per_dge</vt:lpstr>
      <vt:lpstr>kWh_per_gge</vt:lpstr>
      <vt:lpstr>mpgde_per_mpgge</vt:lpstr>
      <vt:lpstr>ptrains</vt:lpstr>
      <vt:lpstr>tech_cases</vt:lpstr>
      <vt:lpstr>ValAttributes</vt:lpstr>
      <vt:lpstr>veh_mods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Birky, Alicia</dc:creator>
  <cp:lastModifiedBy>Birky, Alicia</cp:lastModifiedBy>
  <dcterms:created xsi:type="dcterms:W3CDTF">2023-02-09T00:06:37Z</dcterms:created>
  <dcterms:modified xsi:type="dcterms:W3CDTF">2023-02-09T00:30:34Z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0x0101006DA51CF17DEA5448AC6EEC5BA058686F</vt:lpwstr>
  </property>
</Properties>
</file>